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birminghamcitycouncil-my.sharepoint.com/personal/sariya_bi_birmingham_gov_uk/Documents/Desktop/New folder (4)/"/>
    </mc:Choice>
  </mc:AlternateContent>
  <xr:revisionPtr revIDLastSave="0" documentId="8_{AB1A46F3-9A2F-4268-9EA0-FB5367BD34F1}" xr6:coauthVersionLast="44" xr6:coauthVersionMax="44" xr10:uidLastSave="{00000000-0000-0000-0000-000000000000}"/>
  <workbookProtection workbookPassword="C01C" lockStructure="1"/>
  <bookViews>
    <workbookView xWindow="20370" yWindow="-120" windowWidth="29040" windowHeight="15840" tabRatio="854" xr2:uid="{905A8FF4-5E75-4137-8902-89D83118564C}"/>
  </bookViews>
  <sheets>
    <sheet name="MENU " sheetId="4" r:id="rId1"/>
    <sheet name="Schl Budget Share Notification" sheetId="1" r:id="rId2"/>
    <sheet name="DC Carry Forward Notification" sheetId="5" r:id="rId3"/>
    <sheet name="Surplus Balance Analysis " sheetId="7" r:id="rId4"/>
    <sheet name="Surplus Balance Guidance Notes" sheetId="8" r:id="rId5"/>
    <sheet name="Sbs Additions" sheetId="3" state="hidden" r:id="rId6"/>
    <sheet name="Carry Forward 2021" sheetId="2" state="hidden" r:id="rId7"/>
    <sheet name=" DFC DETAIL" sheetId="6" state="hidden" r:id="rId8"/>
  </sheets>
  <definedNames>
    <definedName name="_xlnm._FilterDatabase" localSheetId="7" hidden="1">' DFC DETAIL'!$A$1:$AA$207</definedName>
    <definedName name="_xlnm.Print_Area" localSheetId="1">'Schl Budget Share Notification'!$A$2:$N$77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4" l="1"/>
  <c r="D177" i="8" l="1"/>
  <c r="M91" i="7"/>
  <c r="M150" i="7"/>
  <c r="M148" i="7"/>
  <c r="O125" i="7"/>
  <c r="O119" i="7"/>
  <c r="O96" i="7"/>
  <c r="M144" i="7" s="1"/>
  <c r="M111" i="7"/>
  <c r="M105" i="7"/>
  <c r="M76" i="7"/>
  <c r="M69" i="7"/>
  <c r="M60" i="7"/>
  <c r="M46" i="7"/>
  <c r="M39" i="7"/>
  <c r="M25" i="7"/>
  <c r="O28" i="7" s="1"/>
  <c r="M138" i="7" s="1"/>
  <c r="C7" i="7"/>
  <c r="D131" i="7" s="1"/>
  <c r="O113" i="7" l="1"/>
  <c r="M146" i="7" s="1"/>
  <c r="O79" i="7"/>
  <c r="M142" i="7" s="1"/>
  <c r="O48" i="7"/>
  <c r="M140" i="7" s="1"/>
  <c r="B20" i="4"/>
  <c r="B7" i="5"/>
  <c r="D8" i="1"/>
  <c r="J50" i="1" l="1"/>
  <c r="J46" i="1"/>
  <c r="J42" i="1"/>
  <c r="J38" i="1"/>
  <c r="J31" i="1"/>
  <c r="J27" i="1"/>
  <c r="J23" i="1"/>
  <c r="J49" i="1"/>
  <c r="J45" i="1"/>
  <c r="J41" i="1"/>
  <c r="J37" i="1"/>
  <c r="J30" i="1"/>
  <c r="J26" i="1"/>
  <c r="J22" i="1"/>
  <c r="J28" i="1"/>
  <c r="J48" i="1"/>
  <c r="J44" i="1"/>
  <c r="J40" i="1"/>
  <c r="J36" i="1"/>
  <c r="J29" i="1"/>
  <c r="J25" i="1"/>
  <c r="J51" i="1"/>
  <c r="J47" i="1"/>
  <c r="J43" i="1"/>
  <c r="J39" i="1"/>
  <c r="J35" i="1"/>
  <c r="J24" i="1"/>
  <c r="L58" i="1"/>
  <c r="D10" i="1"/>
  <c r="B70" i="1" s="1"/>
  <c r="C8" i="7"/>
  <c r="D132" i="7" s="1"/>
  <c r="D6" i="1"/>
  <c r="C6" i="7"/>
  <c r="D130" i="7" s="1"/>
  <c r="O152" i="7"/>
  <c r="L60" i="1"/>
  <c r="B6" i="5"/>
  <c r="B8" i="5"/>
  <c r="BP245" i="3"/>
  <c r="BP244" i="3"/>
  <c r="BP243" i="3"/>
  <c r="BP242" i="3"/>
  <c r="BP241" i="3"/>
  <c r="BP240" i="3"/>
  <c r="BP239" i="3"/>
  <c r="BP238" i="3"/>
  <c r="BP237" i="3"/>
  <c r="BP236" i="3"/>
  <c r="BP235" i="3"/>
  <c r="BP234" i="3"/>
  <c r="BP233" i="3"/>
  <c r="BP232" i="3"/>
  <c r="BP231" i="3"/>
  <c r="BP230" i="3"/>
  <c r="BP229" i="3"/>
  <c r="BP228" i="3"/>
  <c r="BP227" i="3"/>
  <c r="BP226" i="3"/>
  <c r="BP225" i="3"/>
  <c r="BP224" i="3"/>
  <c r="BP223" i="3"/>
  <c r="BP222" i="3"/>
  <c r="BP221" i="3"/>
  <c r="BP220" i="3"/>
  <c r="BP219" i="3"/>
  <c r="BP218" i="3"/>
  <c r="BP217" i="3"/>
  <c r="BP216" i="3"/>
  <c r="BP215" i="3"/>
  <c r="BP214" i="3"/>
  <c r="BP213" i="3"/>
  <c r="BP212" i="3"/>
  <c r="BP211" i="3"/>
  <c r="BP210" i="3"/>
  <c r="BP209" i="3"/>
  <c r="BP208" i="3"/>
  <c r="BP207" i="3"/>
  <c r="BP206" i="3"/>
  <c r="BP205" i="3"/>
  <c r="BP204" i="3"/>
  <c r="BP203" i="3"/>
  <c r="BP202" i="3"/>
  <c r="BP201" i="3"/>
  <c r="BP200" i="3"/>
  <c r="BP199" i="3"/>
  <c r="BP198" i="3"/>
  <c r="BP197" i="3"/>
  <c r="BP196" i="3"/>
  <c r="BP195" i="3"/>
  <c r="BP194" i="3"/>
  <c r="BP193" i="3"/>
  <c r="BP192" i="3"/>
  <c r="BP191" i="3"/>
  <c r="BP190" i="3"/>
  <c r="BP189" i="3"/>
  <c r="BP188" i="3"/>
  <c r="BP187" i="3"/>
  <c r="BP186" i="3"/>
  <c r="BP185" i="3"/>
  <c r="BP184" i="3"/>
  <c r="BP183" i="3"/>
  <c r="BP182" i="3"/>
  <c r="BP181" i="3"/>
  <c r="BP180" i="3"/>
  <c r="BP179" i="3"/>
  <c r="BP178" i="3"/>
  <c r="BP177" i="3"/>
  <c r="BP176" i="3"/>
  <c r="BP175" i="3"/>
  <c r="BP174" i="3"/>
  <c r="BP173" i="3"/>
  <c r="BP172" i="3"/>
  <c r="BP171" i="3"/>
  <c r="BP170" i="3"/>
  <c r="BP169" i="3"/>
  <c r="BP168" i="3"/>
  <c r="BP167" i="3"/>
  <c r="BP166" i="3"/>
  <c r="BP165" i="3"/>
  <c r="BP164" i="3"/>
  <c r="BP163" i="3"/>
  <c r="BP162" i="3"/>
  <c r="BP161" i="3"/>
  <c r="BP160" i="3"/>
  <c r="BP159" i="3"/>
  <c r="BP158" i="3"/>
  <c r="BP157" i="3"/>
  <c r="BP156" i="3"/>
  <c r="BP155" i="3"/>
  <c r="BP154" i="3"/>
  <c r="BP153" i="3"/>
  <c r="BP152" i="3"/>
  <c r="BP151" i="3"/>
  <c r="BP150" i="3"/>
  <c r="BP149" i="3"/>
  <c r="BP148" i="3"/>
  <c r="BP147" i="3"/>
  <c r="BP146" i="3"/>
  <c r="BP145" i="3"/>
  <c r="BP144" i="3"/>
  <c r="BP143" i="3"/>
  <c r="BP142" i="3"/>
  <c r="BP141" i="3"/>
  <c r="BP140" i="3"/>
  <c r="BP139" i="3"/>
  <c r="BP138" i="3"/>
  <c r="BP137" i="3"/>
  <c r="BP136" i="3"/>
  <c r="BP135" i="3"/>
  <c r="BP134" i="3"/>
  <c r="BP133" i="3"/>
  <c r="BP132" i="3"/>
  <c r="BP131" i="3"/>
  <c r="BP130" i="3"/>
  <c r="BP129" i="3"/>
  <c r="BP128" i="3"/>
  <c r="BP127" i="3"/>
  <c r="BP126" i="3"/>
  <c r="BP125" i="3"/>
  <c r="BP124" i="3"/>
  <c r="BP123" i="3"/>
  <c r="BP122" i="3"/>
  <c r="BP121" i="3"/>
  <c r="BP120" i="3"/>
  <c r="BP119" i="3"/>
  <c r="BP118" i="3"/>
  <c r="BP117" i="3"/>
  <c r="BP116" i="3"/>
  <c r="BP115" i="3"/>
  <c r="BP114" i="3"/>
  <c r="BP113" i="3"/>
  <c r="BP112" i="3"/>
  <c r="BP111" i="3"/>
  <c r="BP110" i="3"/>
  <c r="BP109" i="3"/>
  <c r="BP108" i="3"/>
  <c r="BP107" i="3"/>
  <c r="BP106" i="3"/>
  <c r="BP105" i="3"/>
  <c r="BP104" i="3"/>
  <c r="BP103" i="3"/>
  <c r="BP102" i="3"/>
  <c r="BP101" i="3"/>
  <c r="BP100" i="3"/>
  <c r="BP99" i="3"/>
  <c r="BP98" i="3"/>
  <c r="BP97" i="3"/>
  <c r="BP96" i="3"/>
  <c r="BP95" i="3"/>
  <c r="BP94" i="3"/>
  <c r="BP93" i="3"/>
  <c r="BP92" i="3"/>
  <c r="BP91" i="3"/>
  <c r="BP90" i="3"/>
  <c r="BP89" i="3"/>
  <c r="BP88" i="3"/>
  <c r="BP87" i="3"/>
  <c r="BP86" i="3"/>
  <c r="BP85" i="3"/>
  <c r="BP84" i="3"/>
  <c r="BP83" i="3"/>
  <c r="BP82" i="3"/>
  <c r="BP81" i="3"/>
  <c r="BP80" i="3"/>
  <c r="BP79" i="3"/>
  <c r="BP78" i="3"/>
  <c r="BP77" i="3"/>
  <c r="BP76" i="3"/>
  <c r="BP75" i="3"/>
  <c r="BP74" i="3"/>
  <c r="BP73" i="3"/>
  <c r="BP72" i="3"/>
  <c r="BP71" i="3"/>
  <c r="BP70" i="3"/>
  <c r="BP69" i="3"/>
  <c r="BP68" i="3"/>
  <c r="BP67" i="3"/>
  <c r="BP66" i="3"/>
  <c r="BP65" i="3"/>
  <c r="BP64" i="3"/>
  <c r="BP63" i="3"/>
  <c r="BP62" i="3"/>
  <c r="BP61" i="3"/>
  <c r="BP60" i="3"/>
  <c r="BP59" i="3"/>
  <c r="BP58" i="3"/>
  <c r="BP57" i="3"/>
  <c r="BP56" i="3"/>
  <c r="BP55" i="3"/>
  <c r="BP54" i="3"/>
  <c r="BP53" i="3"/>
  <c r="BP52" i="3"/>
  <c r="BP51" i="3"/>
  <c r="BP50" i="3"/>
  <c r="BP49" i="3"/>
  <c r="BP48" i="3"/>
  <c r="BP47" i="3"/>
  <c r="BP46" i="3"/>
  <c r="BP45" i="3"/>
  <c r="BP44" i="3"/>
  <c r="BP43" i="3"/>
  <c r="BP42" i="3"/>
  <c r="BP41" i="3"/>
  <c r="BP40" i="3"/>
  <c r="BP39" i="3"/>
  <c r="BP38" i="3"/>
  <c r="BP37" i="3"/>
  <c r="BP36" i="3"/>
  <c r="BP35" i="3"/>
  <c r="BP34" i="3"/>
  <c r="BP33" i="3"/>
  <c r="BP32" i="3"/>
  <c r="BP31" i="3"/>
  <c r="BP30" i="3"/>
  <c r="BP29" i="3"/>
  <c r="BP28" i="3"/>
  <c r="BP27" i="3"/>
  <c r="BP26" i="3"/>
  <c r="BP25" i="3"/>
  <c r="BP24" i="3"/>
  <c r="BP23" i="3"/>
  <c r="BP22" i="3"/>
  <c r="BP21" i="3"/>
  <c r="BP20" i="3"/>
  <c r="BP19" i="3"/>
  <c r="BP18" i="3"/>
  <c r="BP17" i="3"/>
  <c r="BP16" i="3"/>
  <c r="BP15" i="3"/>
  <c r="BP14" i="3"/>
  <c r="BP13" i="3"/>
  <c r="BP12" i="3"/>
  <c r="BP11" i="3"/>
  <c r="BP10" i="3"/>
  <c r="BP9" i="3"/>
  <c r="BP8" i="3"/>
  <c r="BP7" i="3"/>
  <c r="BP6" i="3"/>
  <c r="BP5" i="3"/>
  <c r="L18" i="1"/>
  <c r="L16" i="1"/>
  <c r="J14" i="5" l="1"/>
  <c r="J23" i="5" s="1"/>
  <c r="J18" i="5"/>
  <c r="A31" i="5"/>
  <c r="K32" i="1"/>
  <c r="K52" i="1"/>
  <c r="L56" i="1" l="1"/>
  <c r="L62" i="1" s="1"/>
  <c r="M62" i="1" s="1"/>
  <c r="M10" i="7" l="1"/>
  <c r="O136" i="7" s="1"/>
  <c r="O15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Kirpal Sandhu</author>
  </authors>
  <commentList>
    <comment ref="Q79" authorId="0" shapeId="0" xr:uid="{1B03A63E-BDE9-4295-A680-4ED1EBDEB49B}">
      <text>
        <r>
          <rPr>
            <b/>
            <sz val="9"/>
            <color indexed="81"/>
            <rFont val="Tahoma"/>
            <family val="2"/>
          </rPr>
          <t>Kirpal Sandhu:</t>
        </r>
        <r>
          <rPr>
            <sz val="9"/>
            <color indexed="81"/>
            <rFont val="Tahoma"/>
            <family val="2"/>
          </rPr>
          <t xml:space="preserve">
see email 13.01.21 from Claire Speakman</t>
        </r>
      </text>
    </comment>
    <comment ref="P196" authorId="0" shapeId="0" xr:uid="{57B04886-ABD5-4301-953B-19BD558D8B33}">
      <text>
        <r>
          <rPr>
            <b/>
            <sz val="9"/>
            <color indexed="81"/>
            <rFont val="Tahoma"/>
            <family val="2"/>
          </rPr>
          <t>Kirpal Sandhu:</t>
        </r>
        <r>
          <rPr>
            <sz val="9"/>
            <color indexed="81"/>
            <rFont val="Tahoma"/>
            <family val="2"/>
          </rPr>
          <t xml:space="preserve">
Agrees to 19/20 final balance</t>
        </r>
      </text>
    </comment>
    <comment ref="Q200" authorId="0" shapeId="0" xr:uid="{029EE9DC-28F8-4943-8744-3F2E42F0A9E8}">
      <text>
        <r>
          <rPr>
            <b/>
            <sz val="9"/>
            <color indexed="81"/>
            <rFont val="Tahoma"/>
            <family val="2"/>
          </rPr>
          <t>Kirpal Sandhu:</t>
        </r>
        <r>
          <rPr>
            <sz val="9"/>
            <color indexed="81"/>
            <rFont val="Tahoma"/>
            <family val="2"/>
          </rPr>
          <t xml:space="preserve">
see email (12/10/20) from Claire Speakman</t>
        </r>
      </text>
    </comment>
  </commentList>
</comments>
</file>

<file path=xl/sharedStrings.xml><?xml version="1.0" encoding="utf-8"?>
<sst xmlns="http://schemas.openxmlformats.org/spreadsheetml/2006/main" count="4253" uniqueCount="1258">
  <si>
    <t>School:</t>
  </si>
  <si>
    <t>DFE No:</t>
  </si>
  <si>
    <t>Fund Centre:</t>
  </si>
  <si>
    <t>£</t>
  </si>
  <si>
    <t>School Budget Share Resources Available</t>
  </si>
  <si>
    <t>(including EFA Post 16 Grant)</t>
  </si>
  <si>
    <t>Grants</t>
  </si>
  <si>
    <t>Pupil Premium</t>
  </si>
  <si>
    <t>PE and Sports</t>
  </si>
  <si>
    <t>Year 7 Catch Up</t>
  </si>
  <si>
    <t>Universal Infant Free School Meals</t>
  </si>
  <si>
    <t>16-19 Bursary Vulnerable Students</t>
  </si>
  <si>
    <t>Additional EFA Post 16</t>
  </si>
  <si>
    <t>Direct Salary (NCTL)</t>
  </si>
  <si>
    <t>Teachers Pension Grant</t>
  </si>
  <si>
    <t>Teacher Pay Grant</t>
  </si>
  <si>
    <t>Free School Meals (FSM) Supplementary Grant</t>
  </si>
  <si>
    <t>Early Years Pupil Premium - Special Schools Only</t>
  </si>
  <si>
    <t>In Year School Budget Share Additions</t>
  </si>
  <si>
    <t>CRISP Top Up Autumn Term</t>
  </si>
  <si>
    <t>CRISP Top Up Spring Term</t>
  </si>
  <si>
    <t>CRISP Top Up Summer Term</t>
  </si>
  <si>
    <t>Exceptional Special Needs - Mainstream</t>
  </si>
  <si>
    <t>Higher than average Special Needs - Mainstream</t>
  </si>
  <si>
    <t>Growth Funding</t>
  </si>
  <si>
    <t>Falling Pupils</t>
  </si>
  <si>
    <t>High Needs Top Up Funding</t>
  </si>
  <si>
    <t>Outreach Service</t>
  </si>
  <si>
    <t>Resource Base Top Up</t>
  </si>
  <si>
    <t>Less</t>
  </si>
  <si>
    <t>Actual Net Expenditure</t>
  </si>
  <si>
    <t>Plus</t>
  </si>
  <si>
    <t>Notes</t>
  </si>
  <si>
    <t>1 - Actual Spend is that recorded on the LA's Ledger System (Voyager) against your Schools Fund Centre</t>
  </si>
  <si>
    <t>New Oscott Primary School</t>
  </si>
  <si>
    <t>REAHQ</t>
  </si>
  <si>
    <t/>
  </si>
  <si>
    <t>2020/21 Carry Forward Balance Calculation</t>
  </si>
  <si>
    <t>Interest on balances up to 5%</t>
  </si>
  <si>
    <t>TOTAL</t>
  </si>
  <si>
    <t>DELEGATED BUDGET 2020/21</t>
  </si>
  <si>
    <t>SCHOOL BUDGET SHARE ADDITIONS 2020/21</t>
  </si>
  <si>
    <t>ACTUAL EXPENDITURE 2020/21</t>
  </si>
  <si>
    <t>CARRY</t>
  </si>
  <si>
    <t>INTEREST</t>
  </si>
  <si>
    <t>INTEREST CALCULATION</t>
  </si>
  <si>
    <t xml:space="preserve">New </t>
  </si>
  <si>
    <t>Amended</t>
  </si>
  <si>
    <t>ORIGINAL</t>
  </si>
  <si>
    <t xml:space="preserve">IN YEAR </t>
  </si>
  <si>
    <t>Budget + SBS</t>
  </si>
  <si>
    <t>SBS</t>
  </si>
  <si>
    <t>RESOURCES</t>
  </si>
  <si>
    <t>2020/21</t>
  </si>
  <si>
    <t>Adjustment</t>
  </si>
  <si>
    <t>(not on ledger)</t>
  </si>
  <si>
    <t>CB Schools</t>
  </si>
  <si>
    <t>FORWARD</t>
  </si>
  <si>
    <t>on SURPLUS</t>
  </si>
  <si>
    <t>Increase/</t>
  </si>
  <si>
    <t>Surplus for</t>
  </si>
  <si>
    <t>5% of</t>
  </si>
  <si>
    <t>Interest</t>
  </si>
  <si>
    <t>Voyager</t>
  </si>
  <si>
    <t>DFE</t>
  </si>
  <si>
    <t>DfE</t>
  </si>
  <si>
    <t>SCHOOL NAME</t>
  </si>
  <si>
    <t>Cheque</t>
  </si>
  <si>
    <t>Brought Forward</t>
  </si>
  <si>
    <t>S251 BUDGET</t>
  </si>
  <si>
    <t>BUDGET ADJUST.</t>
  </si>
  <si>
    <t>BUDGET</t>
  </si>
  <si>
    <t>HIGH Needs</t>
  </si>
  <si>
    <t>CONTINGENCY</t>
  </si>
  <si>
    <t>CB Adjustments</t>
  </si>
  <si>
    <t>OTHER</t>
  </si>
  <si>
    <t>REGISTER</t>
  </si>
  <si>
    <t>AVAILABLE</t>
  </si>
  <si>
    <t>19/20</t>
  </si>
  <si>
    <t>Late/Other</t>
  </si>
  <si>
    <t>manual</t>
  </si>
  <si>
    <t>NET</t>
  </si>
  <si>
    <t>BALANCE</t>
  </si>
  <si>
    <t>(Decrease)</t>
  </si>
  <si>
    <t>2019/20</t>
  </si>
  <si>
    <t>Planned</t>
  </si>
  <si>
    <t>Calculation</t>
  </si>
  <si>
    <t>Rank</t>
  </si>
  <si>
    <t>%</t>
  </si>
  <si>
    <t>Code</t>
  </si>
  <si>
    <t>NC</t>
  </si>
  <si>
    <t>Type</t>
  </si>
  <si>
    <t>Book</t>
  </si>
  <si>
    <t>(Incl EFA Grant)</t>
  </si>
  <si>
    <t>ALLOCATIONS</t>
  </si>
  <si>
    <t>/Closed Academies</t>
  </si>
  <si>
    <t>ADDITIONS</t>
  </si>
  <si>
    <t>CHECK</t>
  </si>
  <si>
    <t>Reversal</t>
  </si>
  <si>
    <t>Adjustments</t>
  </si>
  <si>
    <t>EXPENDITURE</t>
  </si>
  <si>
    <t>(Excl Interest)</t>
  </si>
  <si>
    <t>(Incl. Interest)</t>
  </si>
  <si>
    <t>In Balances</t>
  </si>
  <si>
    <t>Balance B/F</t>
  </si>
  <si>
    <t>Budget</t>
  </si>
  <si>
    <t>Dfe Recoup file</t>
  </si>
  <si>
    <t>EYSS CB</t>
  </si>
  <si>
    <t>REAYW</t>
  </si>
  <si>
    <t>Adderley Nursery School</t>
  </si>
  <si>
    <t>Nrsy</t>
  </si>
  <si>
    <t>Deficit</t>
  </si>
  <si>
    <t>OK</t>
  </si>
  <si>
    <t>REAYX</t>
  </si>
  <si>
    <t>Allens Croft Nursery School</t>
  </si>
  <si>
    <t>CB</t>
  </si>
  <si>
    <t>Surplus</t>
  </si>
  <si>
    <t>error</t>
  </si>
  <si>
    <t>REAYY</t>
  </si>
  <si>
    <t>Bloomsbury Nursery School</t>
  </si>
  <si>
    <t>REAYZ</t>
  </si>
  <si>
    <t>Bordesley Green East Nursery School</t>
  </si>
  <si>
    <t>REAZA</t>
  </si>
  <si>
    <t>Brearley Nursery School</t>
  </si>
  <si>
    <t>REAZB</t>
  </si>
  <si>
    <t>Castle Vale Nursery School</t>
  </si>
  <si>
    <t>REAZC</t>
  </si>
  <si>
    <t>Featherstone Nursery School</t>
  </si>
  <si>
    <t>REAZD</t>
  </si>
  <si>
    <t>Garretts Green Nursery School</t>
  </si>
  <si>
    <t>REAZE</t>
  </si>
  <si>
    <t>Goodway Nursery School</t>
  </si>
  <si>
    <t>REAZF</t>
  </si>
  <si>
    <t>Gracelands Nursery School</t>
  </si>
  <si>
    <t>REAZG</t>
  </si>
  <si>
    <t>Highfield Nursery School</t>
  </si>
  <si>
    <t>REAZH</t>
  </si>
  <si>
    <t>Highters Heath Nursery School</t>
  </si>
  <si>
    <t>REAZJ</t>
  </si>
  <si>
    <t>Jakeman Nursery School</t>
  </si>
  <si>
    <t>REAZK</t>
  </si>
  <si>
    <t>Kings Norton Nursery School</t>
  </si>
  <si>
    <t>REAZL</t>
  </si>
  <si>
    <t>Lillian de Lissa Nursery School</t>
  </si>
  <si>
    <t>REAZM</t>
  </si>
  <si>
    <t>Marsh Hill Nursery School</t>
  </si>
  <si>
    <t>REAZN</t>
  </si>
  <si>
    <t>Newtown Nursery School</t>
  </si>
  <si>
    <t>REAZP</t>
  </si>
  <si>
    <t>Osborne Nursery School</t>
  </si>
  <si>
    <t>REAZQ</t>
  </si>
  <si>
    <t>Perry Beeches Nursery School</t>
  </si>
  <si>
    <t>REAZR</t>
  </si>
  <si>
    <t>St Thomas Centre Nursery School</t>
  </si>
  <si>
    <t>REAZT</t>
  </si>
  <si>
    <t>Rubery Nursery School</t>
  </si>
  <si>
    <t>REAZU</t>
  </si>
  <si>
    <t>Selly Oak Nursery School</t>
  </si>
  <si>
    <t>REAZV</t>
  </si>
  <si>
    <t>Shenley Fields Nursery School</t>
  </si>
  <si>
    <t>REAZW</t>
  </si>
  <si>
    <t>Washwood Heath Nursery School</t>
  </si>
  <si>
    <t>REAZX</t>
  </si>
  <si>
    <t>Weoley Castle Nursery School</t>
  </si>
  <si>
    <t>REAZY</t>
  </si>
  <si>
    <t>West Heath Nursery School</t>
  </si>
  <si>
    <t>REAYF</t>
  </si>
  <si>
    <t>Edith Cadbury Nursery School</t>
  </si>
  <si>
    <t>REAAA</t>
  </si>
  <si>
    <t>Abbey Catholic Primary School</t>
  </si>
  <si>
    <t>P</t>
  </si>
  <si>
    <t>REAAD</t>
  </si>
  <si>
    <t>Adderley Primary School</t>
  </si>
  <si>
    <t>REAAE</t>
  </si>
  <si>
    <t>Al-Furqan Primary School</t>
  </si>
  <si>
    <t>REAAH</t>
  </si>
  <si>
    <t>Allens Croft Primary School</t>
  </si>
  <si>
    <t>REAAK</t>
  </si>
  <si>
    <t>Anderton Park Primary School</t>
  </si>
  <si>
    <t>REAAM</t>
  </si>
  <si>
    <t>Anglesey Primary School</t>
  </si>
  <si>
    <t>REAAN</t>
  </si>
  <si>
    <t>Arden Primary School</t>
  </si>
  <si>
    <t>REAAW</t>
  </si>
  <si>
    <t>Barford Primary School</t>
  </si>
  <si>
    <t>REAAY</t>
  </si>
  <si>
    <t>Bellfield Infant School (NC)</t>
  </si>
  <si>
    <t>REAAZ</t>
  </si>
  <si>
    <t>Bellfield Junior School</t>
  </si>
  <si>
    <t>REABA</t>
  </si>
  <si>
    <t>Bells Farm Primary School</t>
  </si>
  <si>
    <t>REABB</t>
  </si>
  <si>
    <t>Benson Community School</t>
  </si>
  <si>
    <t>REABE</t>
  </si>
  <si>
    <t>Birches Green Infant School</t>
  </si>
  <si>
    <t>REABF</t>
  </si>
  <si>
    <t>Birches Green Junior School</t>
  </si>
  <si>
    <t>REABK</t>
  </si>
  <si>
    <t>Blakesley Hall Primary School</t>
  </si>
  <si>
    <t>REABL</t>
  </si>
  <si>
    <t>Boldmere Infant School and Nursery</t>
  </si>
  <si>
    <t>REABM</t>
  </si>
  <si>
    <t>Boldmere Junior School</t>
  </si>
  <si>
    <t>REABN</t>
  </si>
  <si>
    <t>Bordesley Green Primary School</t>
  </si>
  <si>
    <t>REABR</t>
  </si>
  <si>
    <t>Bournville Village Primary</t>
  </si>
  <si>
    <t>REABT</t>
  </si>
  <si>
    <t>Broadmeadow Infant School</t>
  </si>
  <si>
    <t>REABV</t>
  </si>
  <si>
    <t>Broadmeadow Junior School</t>
  </si>
  <si>
    <t>REACB</t>
  </si>
  <si>
    <t>Calshot Primary School</t>
  </si>
  <si>
    <t>REACD</t>
  </si>
  <si>
    <t>Chad Vale Primary School</t>
  </si>
  <si>
    <t>REACF</t>
  </si>
  <si>
    <t>Cherry Orchard Primary School</t>
  </si>
  <si>
    <t>REACG</t>
  </si>
  <si>
    <t>Chilcote Primary School</t>
  </si>
  <si>
    <t>REACJ</t>
  </si>
  <si>
    <t>Christ The King Catholic Primary School</t>
  </si>
  <si>
    <t>REACK</t>
  </si>
  <si>
    <t>Christ Church CofE Controlled Primary School and Nursery</t>
  </si>
  <si>
    <t>REACN</t>
  </si>
  <si>
    <t>Clifton Primary School</t>
  </si>
  <si>
    <t>REACP</t>
  </si>
  <si>
    <t>Cofton Primary School</t>
  </si>
  <si>
    <t>REACQ</t>
  </si>
  <si>
    <t>Colebourne Primary School</t>
  </si>
  <si>
    <t>REACV</t>
  </si>
  <si>
    <t>Colmore Infant and Nursery School</t>
  </si>
  <si>
    <t>REACW</t>
  </si>
  <si>
    <t>Colmore Junior School</t>
  </si>
  <si>
    <t>REACY</t>
  </si>
  <si>
    <t>Coppice Primary School</t>
  </si>
  <si>
    <t>REACZ</t>
  </si>
  <si>
    <t>Corpus Christi Catholic Primary School</t>
  </si>
  <si>
    <t>READA</t>
  </si>
  <si>
    <t>Cotteridge Primary School</t>
  </si>
  <si>
    <t>READD</t>
  </si>
  <si>
    <t>Court Farm Primary School</t>
  </si>
  <si>
    <t>READG</t>
  </si>
  <si>
    <t>Deykin Avenue Junior and Infant School</t>
  </si>
  <si>
    <t>READJ</t>
  </si>
  <si>
    <t>Elms Farm Community Primary School</t>
  </si>
  <si>
    <t>READK</t>
  </si>
  <si>
    <t>English Martyrs' Catholic Primary School</t>
  </si>
  <si>
    <t>READN</t>
  </si>
  <si>
    <t>Featherstone Primary School</t>
  </si>
  <si>
    <t>READX</t>
  </si>
  <si>
    <t>Four Oaks Primary School</t>
  </si>
  <si>
    <t>READY</t>
  </si>
  <si>
    <t>Forestdale Primary School</t>
  </si>
  <si>
    <t>READZ</t>
  </si>
  <si>
    <t>George Dixon Primary School</t>
  </si>
  <si>
    <t>REAEA</t>
  </si>
  <si>
    <t>Gilbertstone Primary School</t>
  </si>
  <si>
    <t>REAEB</t>
  </si>
  <si>
    <t>Glenmead Primary School</t>
  </si>
  <si>
    <t>REAEH</t>
  </si>
  <si>
    <t>Grendon Primary School</t>
  </si>
  <si>
    <t>REAEK</t>
  </si>
  <si>
    <t>Grove School</t>
  </si>
  <si>
    <t>REAEL</t>
  </si>
  <si>
    <t>Guardian Angels Catholic Primary School</t>
  </si>
  <si>
    <t>REAEM</t>
  </si>
  <si>
    <t>Gunter Primary School</t>
  </si>
  <si>
    <t>REAEN</t>
  </si>
  <si>
    <t>Hall Green Infant School</t>
  </si>
  <si>
    <t>REAEP</t>
  </si>
  <si>
    <t>Hall Green Junior School</t>
  </si>
  <si>
    <t>REAER</t>
  </si>
  <si>
    <t>Harborne Primary School</t>
  </si>
  <si>
    <t>REAHP</t>
  </si>
  <si>
    <t>Harper Bell Seventh-Day Adventist School</t>
  </si>
  <si>
    <t>REAEW</t>
  </si>
  <si>
    <t>Hawthorn Primary School</t>
  </si>
  <si>
    <t>REAEX</t>
  </si>
  <si>
    <t>Heath Mount Primary School</t>
  </si>
  <si>
    <t>REAFB</t>
  </si>
  <si>
    <t>Highters Heath Community School</t>
  </si>
  <si>
    <t>REAFG</t>
  </si>
  <si>
    <t>Holland House Infant School and Nursery</t>
  </si>
  <si>
    <t>REAFH</t>
  </si>
  <si>
    <t>Holly Hill Methodist CofE Infant School</t>
  </si>
  <si>
    <t>REAFK</t>
  </si>
  <si>
    <t>Hollyfield Primary School</t>
  </si>
  <si>
    <t>REAFL</t>
  </si>
  <si>
    <t>Hollywood Primary School</t>
  </si>
  <si>
    <t>REAFP</t>
  </si>
  <si>
    <t>Holy Family Catholic Primary School</t>
  </si>
  <si>
    <t>REAFT</t>
  </si>
  <si>
    <t>James Watt Primary School</t>
  </si>
  <si>
    <t>REAFW</t>
  </si>
  <si>
    <t>King David Junior and Infant School</t>
  </si>
  <si>
    <t>REAFY</t>
  </si>
  <si>
    <t>Kings Heath Primary School</t>
  </si>
  <si>
    <t>REAFZ</t>
  </si>
  <si>
    <t>Kings Norton Primary</t>
  </si>
  <si>
    <t>REAGB</t>
  </si>
  <si>
    <t>Kingsland Primary School (NC)</t>
  </si>
  <si>
    <t>REAGC</t>
  </si>
  <si>
    <t>Kingsthorne Primary School</t>
  </si>
  <si>
    <t>REAGD</t>
  </si>
  <si>
    <t>Kitwell Primary School and Nursery Class</t>
  </si>
  <si>
    <t>REAGE</t>
  </si>
  <si>
    <t>Ladypool Primary School</t>
  </si>
  <si>
    <t>REAGF</t>
  </si>
  <si>
    <t>Lakey Lane Junior and Infant School</t>
  </si>
  <si>
    <t>REAGK</t>
  </si>
  <si>
    <t>Little Sutton Primary School</t>
  </si>
  <si>
    <t>REAGL</t>
  </si>
  <si>
    <t>Lozells Junior and Infant School and Nursery</t>
  </si>
  <si>
    <t>REAGM</t>
  </si>
  <si>
    <t>Lyndon Green Infant School</t>
  </si>
  <si>
    <t>REAGN</t>
  </si>
  <si>
    <t>Lyndon Green Junior School</t>
  </si>
  <si>
    <t>REAGP</t>
  </si>
  <si>
    <t>Maney Hill Primary School</t>
  </si>
  <si>
    <t>REAGV</t>
  </si>
  <si>
    <t>Mapledene Primary School</t>
  </si>
  <si>
    <t>REAGY</t>
  </si>
  <si>
    <t>Marsh Hill Primary School</t>
  </si>
  <si>
    <t>REAGZ</t>
  </si>
  <si>
    <t>Maryvale Catholic Primary School</t>
  </si>
  <si>
    <t>REAHA</t>
  </si>
  <si>
    <t>The Meadows Primary School</t>
  </si>
  <si>
    <t>REAHC</t>
  </si>
  <si>
    <t>Minworth Junior and Infant School</t>
  </si>
  <si>
    <t>REAHG</t>
  </si>
  <si>
    <t>Moor Hall Primary School</t>
  </si>
  <si>
    <t>REAHH</t>
  </si>
  <si>
    <t>Moseley Church of England Primary School</t>
  </si>
  <si>
    <t>REAHL</t>
  </si>
  <si>
    <t>Nelson Junior and Infant School</t>
  </si>
  <si>
    <t>REAHM</t>
  </si>
  <si>
    <t>Nelson Mandela School</t>
  </si>
  <si>
    <t>REAHN</t>
  </si>
  <si>
    <t>New Hall Primary School</t>
  </si>
  <si>
    <t>REAHX</t>
  </si>
  <si>
    <t>The Oratory Roman Catholic Primary School</t>
  </si>
  <si>
    <t>REAHY</t>
  </si>
  <si>
    <t>Osborne Primary School</t>
  </si>
  <si>
    <t>REAHZ</t>
  </si>
  <si>
    <t>Our Lady and St Rose of Lima Catholic Primary School</t>
  </si>
  <si>
    <t>REAJB</t>
  </si>
  <si>
    <t>Our Lady of Lourdes Catholic Primary School (NC)</t>
  </si>
  <si>
    <t>REAJC</t>
  </si>
  <si>
    <t>Our Lady's Catholic Primary School</t>
  </si>
  <si>
    <t>REAJE</t>
  </si>
  <si>
    <t>Paganel Primary School</t>
  </si>
  <si>
    <t>REAJF</t>
  </si>
  <si>
    <t>Paget Primary School</t>
  </si>
  <si>
    <t>REAJG</t>
  </si>
  <si>
    <t>Park Hill Primary School</t>
  </si>
  <si>
    <t>REAJK</t>
  </si>
  <si>
    <t>Penns Primary School</t>
  </si>
  <si>
    <t>REAJM</t>
  </si>
  <si>
    <t>Beeches Infant School</t>
  </si>
  <si>
    <t>REAJN</t>
  </si>
  <si>
    <t>Beeches Junior School</t>
  </si>
  <si>
    <t>REAJP</t>
  </si>
  <si>
    <t>Story Wood School</t>
  </si>
  <si>
    <t>REAJX</t>
  </si>
  <si>
    <t>Raddlebarn Primary School</t>
  </si>
  <si>
    <t>REAJZ</t>
  </si>
  <si>
    <t>Redhill Primary School</t>
  </si>
  <si>
    <t>REAKA</t>
  </si>
  <si>
    <t>Rednal Hill Infant School</t>
  </si>
  <si>
    <t>REAKB</t>
  </si>
  <si>
    <t>Rednal Hill Junior School</t>
  </si>
  <si>
    <t>REAKC</t>
  </si>
  <si>
    <t>Regents Park Community Primary School</t>
  </si>
  <si>
    <t>REAKH</t>
  </si>
  <si>
    <t>The Rosary Catholic Primary School</t>
  </si>
  <si>
    <t>REAKK</t>
  </si>
  <si>
    <t>Severne Junior Infant and Nursery School</t>
  </si>
  <si>
    <t>REAKL</t>
  </si>
  <si>
    <t>Shaw Hill Primary School</t>
  </si>
  <si>
    <t>REAKP</t>
  </si>
  <si>
    <t>The Oaks Primary School</t>
  </si>
  <si>
    <t>REAKR</t>
  </si>
  <si>
    <t>Sladefield Infant School</t>
  </si>
  <si>
    <t>REAKT</t>
  </si>
  <si>
    <t>Somerville Primary (NC) School</t>
  </si>
  <si>
    <t>REAKX</t>
  </si>
  <si>
    <t>St Alban's Catholic Primary School</t>
  </si>
  <si>
    <t>REAKY</t>
  </si>
  <si>
    <t>St Ambrose Barlow Catholic Primary School</t>
  </si>
  <si>
    <t>REALA</t>
  </si>
  <si>
    <t>St Anne's Catholic Primary School</t>
  </si>
  <si>
    <t>REALB</t>
  </si>
  <si>
    <t>St Augustine's Catholic Primary School</t>
  </si>
  <si>
    <t>REALD</t>
  </si>
  <si>
    <t>St Benedict's Primary School</t>
  </si>
  <si>
    <t>REALE</t>
  </si>
  <si>
    <t>St Bernadette's Catholic Primary School</t>
  </si>
  <si>
    <t>REALF</t>
  </si>
  <si>
    <t>St Bernard's Catholic Primary School</t>
  </si>
  <si>
    <t>REALH</t>
  </si>
  <si>
    <t>St Catherine of Siena Catholic Primary School</t>
  </si>
  <si>
    <t>REALJ</t>
  </si>
  <si>
    <t>St Chad's Catholic Primary School</t>
  </si>
  <si>
    <t>REALK</t>
  </si>
  <si>
    <t>St Clare's Catholic Primary School</t>
  </si>
  <si>
    <t>REALN</t>
  </si>
  <si>
    <t>St Cuthbert's Catholic Primary School</t>
  </si>
  <si>
    <t>REALP</t>
  </si>
  <si>
    <t>St Dunstan's Catholic Primary School</t>
  </si>
  <si>
    <t>REALQ</t>
  </si>
  <si>
    <t>St Edmund's Catholic Primary School</t>
  </si>
  <si>
    <t>REALR</t>
  </si>
  <si>
    <t>St Edward's Catholic Primary School</t>
  </si>
  <si>
    <t>REALV</t>
  </si>
  <si>
    <t>St Francis Catholic Primary School</t>
  </si>
  <si>
    <t>REALY</t>
  </si>
  <si>
    <t>St Gerard's Catholic Primary School</t>
  </si>
  <si>
    <t>REALZ</t>
  </si>
  <si>
    <t>St James Church of England Primary School, Handsworth</t>
  </si>
  <si>
    <t>REAMB</t>
  </si>
  <si>
    <t>SS John &amp; Monica Catholic Primary School</t>
  </si>
  <si>
    <t>REAMC</t>
  </si>
  <si>
    <t>REAMG</t>
  </si>
  <si>
    <t>St Joseph's Catholic Primary School (B7)</t>
  </si>
  <si>
    <t>REAMJ</t>
  </si>
  <si>
    <t>St Jude's Catholic Primary School</t>
  </si>
  <si>
    <t>REAMK</t>
  </si>
  <si>
    <t>St Laurence Church Infant School</t>
  </si>
  <si>
    <t>REAML</t>
  </si>
  <si>
    <t>St Laurence Church Junior School</t>
  </si>
  <si>
    <t>REAMN</t>
  </si>
  <si>
    <t>St Margaret Mary Catholic Primary School</t>
  </si>
  <si>
    <t>REAMP</t>
  </si>
  <si>
    <t>St Mark's Catholic Primary School</t>
  </si>
  <si>
    <t>REAMQ</t>
  </si>
  <si>
    <t>St Martin de Porres Catholic Primary School</t>
  </si>
  <si>
    <t>REAMV</t>
  </si>
  <si>
    <t>St Mary's Church of England Primary School</t>
  </si>
  <si>
    <t>REAMW</t>
  </si>
  <si>
    <t>St Mary's Catholic Primary School</t>
  </si>
  <si>
    <t>REAMX</t>
  </si>
  <si>
    <t>St Matthew's CofE Primary School</t>
  </si>
  <si>
    <t>REANB</t>
  </si>
  <si>
    <t>St Patrick's Catholic Primary School</t>
  </si>
  <si>
    <t>REANF</t>
  </si>
  <si>
    <t>St Peters CofE Primary School</t>
  </si>
  <si>
    <t>REANG</t>
  </si>
  <si>
    <t>St Peter's Catholic Primary School</t>
  </si>
  <si>
    <t>REANH</t>
  </si>
  <si>
    <t>St Saviour's C of E Primary School</t>
  </si>
  <si>
    <t>REANJ</t>
  </si>
  <si>
    <t>St Teresa's Catholic Primary School</t>
  </si>
  <si>
    <t>REANM</t>
  </si>
  <si>
    <t>St Vincent's Catholic Primary School</t>
  </si>
  <si>
    <t>REANN</t>
  </si>
  <si>
    <t>St Wilfrid's Catholic Junior and Infant School</t>
  </si>
  <si>
    <t>REANP</t>
  </si>
  <si>
    <t>Stanville Primary School</t>
  </si>
  <si>
    <t>REANQ</t>
  </si>
  <si>
    <t>REANR</t>
  </si>
  <si>
    <t>Stechford Primary School</t>
  </si>
  <si>
    <t>REANV</t>
  </si>
  <si>
    <t>Summerfield School</t>
  </si>
  <si>
    <t>REANW</t>
  </si>
  <si>
    <t>Sundridge Primary School</t>
  </si>
  <si>
    <t>REANY</t>
  </si>
  <si>
    <t>Thornton Primary School</t>
  </si>
  <si>
    <t>REAPH</t>
  </si>
  <si>
    <t>Walmley Infant School</t>
  </si>
  <si>
    <t>REAPJ</t>
  </si>
  <si>
    <t>Walmley Junior School</t>
  </si>
  <si>
    <t>REAPK</t>
  </si>
  <si>
    <t>Ward End Primary School</t>
  </si>
  <si>
    <t>REAPM</t>
  </si>
  <si>
    <t>Water Mill Primary School</t>
  </si>
  <si>
    <t>REAPP</t>
  </si>
  <si>
    <t>Wattville Primary School</t>
  </si>
  <si>
    <t>REAPQ</t>
  </si>
  <si>
    <t>Welford Primary School</t>
  </si>
  <si>
    <t>REAPR</t>
  </si>
  <si>
    <t>Welsh House Farm Community School and Special Needs Resources Base</t>
  </si>
  <si>
    <t>REAPV</t>
  </si>
  <si>
    <t>West Heath Primary School</t>
  </si>
  <si>
    <t>REAPY</t>
  </si>
  <si>
    <t>Wheelers Lane Primary School</t>
  </si>
  <si>
    <t>REAPZ</t>
  </si>
  <si>
    <t>Whitehouse Common Primary School</t>
  </si>
  <si>
    <t>REARA</t>
  </si>
  <si>
    <t>William Murdoch Primary School</t>
  </si>
  <si>
    <t>REARC</t>
  </si>
  <si>
    <t>Woodcock Hill Primary School</t>
  </si>
  <si>
    <t>REARD</t>
  </si>
  <si>
    <t>Woodgate Primary School</t>
  </si>
  <si>
    <t>REARF</t>
  </si>
  <si>
    <t>Woodthorpe Junior and Infant School</t>
  </si>
  <si>
    <t>REARG</t>
  </si>
  <si>
    <t>World's End Infant and Nursery School</t>
  </si>
  <si>
    <t>REARH</t>
  </si>
  <si>
    <t>World's End Junior School</t>
  </si>
  <si>
    <t>REARL</t>
  </si>
  <si>
    <t>Wylde Green Primary School</t>
  </si>
  <si>
    <t>REARQ</t>
  </si>
  <si>
    <t>Yardley Primary School</t>
  </si>
  <si>
    <t>REARR</t>
  </si>
  <si>
    <t>Yardley Wood Community Primary School</t>
  </si>
  <si>
    <t>REARY</t>
  </si>
  <si>
    <t>Yorkmead Junior and Infant School</t>
  </si>
  <si>
    <t>REATE</t>
  </si>
  <si>
    <t>Bishop Challoner Catholic College</t>
  </si>
  <si>
    <t>S</t>
  </si>
  <si>
    <t>REATH</t>
  </si>
  <si>
    <t>Bordesley Green Girls' School &amp; Sixth Form</t>
  </si>
  <si>
    <t>REATN</t>
  </si>
  <si>
    <t>Cardinal Wiseman Catholic School</t>
  </si>
  <si>
    <t>REATR</t>
  </si>
  <si>
    <t>Colmers School and Sixth Form College</t>
  </si>
  <si>
    <t>REAVH</t>
  </si>
  <si>
    <t>Hodge Hill College</t>
  </si>
  <si>
    <t>REAVJ</t>
  </si>
  <si>
    <t>Hodge Hill Girls' School</t>
  </si>
  <si>
    <t>REAVK</t>
  </si>
  <si>
    <t>Holte School</t>
  </si>
  <si>
    <t>REAVW</t>
  </si>
  <si>
    <t>Kings Heath Boys</t>
  </si>
  <si>
    <t>REAVX</t>
  </si>
  <si>
    <t>King's Norton Boys' School</t>
  </si>
  <si>
    <t>REAWD</t>
  </si>
  <si>
    <t>Moseley School and Sixth Form</t>
  </si>
  <si>
    <t>REAWJ</t>
  </si>
  <si>
    <t>Queensbridge School</t>
  </si>
  <si>
    <t>REAWL</t>
  </si>
  <si>
    <t>Selly Park Girls' School</t>
  </si>
  <si>
    <t>REAWV</t>
  </si>
  <si>
    <t>St John Wall Catholic School</t>
  </si>
  <si>
    <t>REAWX</t>
  </si>
  <si>
    <t>St Paul's School for Girls</t>
  </si>
  <si>
    <t>REAXB</t>
  </si>
  <si>
    <t>Swanshurst School</t>
  </si>
  <si>
    <t>REAXE</t>
  </si>
  <si>
    <t>Turves Green Boys' School</t>
  </si>
  <si>
    <t>REAXF</t>
  </si>
  <si>
    <t>Turves Green Girls' School</t>
  </si>
  <si>
    <t>REAXJ</t>
  </si>
  <si>
    <t>Wheelers Lane Technology College</t>
  </si>
  <si>
    <t>REAXL</t>
  </si>
  <si>
    <t>Baskerville School</t>
  </si>
  <si>
    <t>Spcl</t>
  </si>
  <si>
    <t>REAXM</t>
  </si>
  <si>
    <t>Beaufort School</t>
  </si>
  <si>
    <t>REAXN</t>
  </si>
  <si>
    <t>Braidwood School for the Deaf</t>
  </si>
  <si>
    <t>REAXT</t>
  </si>
  <si>
    <t>Cherry Oak School</t>
  </si>
  <si>
    <t>REAXV</t>
  </si>
  <si>
    <t>The Dame Ellen Pinsent School</t>
  </si>
  <si>
    <t>REAXW</t>
  </si>
  <si>
    <t>Fox Hollies School</t>
  </si>
  <si>
    <t>REAXZ</t>
  </si>
  <si>
    <t>Hamilton School</t>
  </si>
  <si>
    <t>REAYA</t>
  </si>
  <si>
    <t>Hunters Hill College</t>
  </si>
  <si>
    <t>REAYC</t>
  </si>
  <si>
    <t>Oscott Manor School</t>
  </si>
  <si>
    <t>REAYD</t>
  </si>
  <si>
    <t>Langley School</t>
  </si>
  <si>
    <t>REAYE</t>
  </si>
  <si>
    <t>Lindsworth School</t>
  </si>
  <si>
    <t>REAYG</t>
  </si>
  <si>
    <t>Longwill Primary School for Deaf Children</t>
  </si>
  <si>
    <t>REAYH</t>
  </si>
  <si>
    <t>Mayfield School</t>
  </si>
  <si>
    <t>REAYJ</t>
  </si>
  <si>
    <t>The Pines Special School</t>
  </si>
  <si>
    <t>REAYK</t>
  </si>
  <si>
    <t>Priestley Smith School</t>
  </si>
  <si>
    <t>REAYL</t>
  </si>
  <si>
    <t>REAYM</t>
  </si>
  <si>
    <t>Selly Oak Trust School</t>
  </si>
  <si>
    <t>REAYN</t>
  </si>
  <si>
    <t>Skilts School</t>
  </si>
  <si>
    <t>REAYP</t>
  </si>
  <si>
    <t>Springfield House Community Special School</t>
  </si>
  <si>
    <t>REAYQ</t>
  </si>
  <si>
    <t>Uffculme School</t>
  </si>
  <si>
    <t>REAYT</t>
  </si>
  <si>
    <t>Victoria School</t>
  </si>
  <si>
    <t>REAAB</t>
  </si>
  <si>
    <t>City of Birmingham School</t>
  </si>
  <si>
    <t>Cheque Book</t>
  </si>
  <si>
    <t>Total</t>
  </si>
  <si>
    <t>Notification of School Budget Share Carry Forward Balance as at 31 March 2021</t>
  </si>
  <si>
    <t>Balance Brought Forward at 1st April 2020</t>
  </si>
  <si>
    <t>Section 251 Formula School Budget Share 2020/21</t>
  </si>
  <si>
    <t xml:space="preserve">2020/21 SCHOOL BUDGET SHARE ADDITIONS </t>
  </si>
  <si>
    <t>DOE No</t>
  </si>
  <si>
    <t>Fund Centre</t>
  </si>
  <si>
    <t>School Name</t>
  </si>
  <si>
    <t xml:space="preserve">Fair Funding
Formula
Budget Share
</t>
  </si>
  <si>
    <t xml:space="preserve">EFA
Grant
</t>
  </si>
  <si>
    <t xml:space="preserve">Total S251
Formula
Budget Share
</t>
  </si>
  <si>
    <t>Exceptional Spec Needs</t>
  </si>
  <si>
    <t>High Needs Pupils</t>
  </si>
  <si>
    <t>High Needs Top Up</t>
  </si>
  <si>
    <t>POST 19 Top Up</t>
  </si>
  <si>
    <t>BSS</t>
  </si>
  <si>
    <t>Resource Base Top Up Summer Term</t>
  </si>
  <si>
    <t>Resource Base Top Up Autumn Term</t>
  </si>
  <si>
    <t>Resource Base Top Up Spring Term</t>
  </si>
  <si>
    <t>Pupil Premium - June</t>
  </si>
  <si>
    <t>Pupil Premium - Sept</t>
  </si>
  <si>
    <t>Pupil Premium - Dec</t>
  </si>
  <si>
    <t>Pupil Premium - March</t>
  </si>
  <si>
    <t>Summer Schools June</t>
  </si>
  <si>
    <t>Summer Schools Sept</t>
  </si>
  <si>
    <t>PE and Sport Grant</t>
  </si>
  <si>
    <t>16-19 Bursary</t>
  </si>
  <si>
    <t>School Direct Salary Funding - NCTL</t>
  </si>
  <si>
    <t>UIFSM</t>
  </si>
  <si>
    <t>Teachers Pay Grant</t>
  </si>
  <si>
    <t>Early Years Pupil Premium</t>
  </si>
  <si>
    <t>EFA Post 16</t>
  </si>
  <si>
    <t>Contingency</t>
  </si>
  <si>
    <t>FSM supplementary grant</t>
  </si>
  <si>
    <t>COVID PREMISES</t>
  </si>
  <si>
    <t>COVID FSM</t>
  </si>
  <si>
    <t>COVID CLEANING</t>
  </si>
  <si>
    <t>COVID HAF</t>
  </si>
  <si>
    <t>COVID CATCH UP</t>
  </si>
  <si>
    <t>NTP MENTORS GRANT</t>
  </si>
  <si>
    <t>HOLIDAY &amp; FOOD PROGRAMME (HAF)</t>
  </si>
  <si>
    <t>COVID TESTING FUNDING</t>
  </si>
  <si>
    <t xml:space="preserve">Total
SBS Additions
</t>
  </si>
  <si>
    <t xml:space="preserve">Total
Resources
Available
</t>
  </si>
  <si>
    <t>Check</t>
  </si>
  <si>
    <t xml:space="preserve">Pupil Premium Total </t>
  </si>
  <si>
    <t>RB Total</t>
  </si>
  <si>
    <t>MD Check</t>
  </si>
  <si>
    <t>EPA</t>
  </si>
  <si>
    <t>ADDERLEY Nurs</t>
  </si>
  <si>
    <t>Chq Bk</t>
  </si>
  <si>
    <t>ALLENS CROFT Nurs</t>
  </si>
  <si>
    <t>Non Chq Bk</t>
  </si>
  <si>
    <t>BLOOMSBURY Nurs</t>
  </si>
  <si>
    <t>BORDESLEY GREEN Nurs</t>
  </si>
  <si>
    <t>BREARLEY ST Nurs</t>
  </si>
  <si>
    <t>CASTLE VALE Nurs</t>
  </si>
  <si>
    <t xml:space="preserve">EDITH CADBURY Nrsy </t>
  </si>
  <si>
    <t>FEATHERSTONE Nurs</t>
  </si>
  <si>
    <t>GARRETTS GREEN Nurs</t>
  </si>
  <si>
    <t>GOODWAY Nurs</t>
  </si>
  <si>
    <t>GRACELANDS Nurs</t>
  </si>
  <si>
    <t>HIGHFIELD Nurs</t>
  </si>
  <si>
    <t>HIGHTERS HEATH Nurs</t>
  </si>
  <si>
    <t>JAKEMAN Nurs</t>
  </si>
  <si>
    <t>KINGS NORTON Nurs</t>
  </si>
  <si>
    <t>LILLIAN DE LISSA Nurs</t>
  </si>
  <si>
    <t>MARSH HILL Nurs</t>
  </si>
  <si>
    <t>NEWTOWN Nurs</t>
  </si>
  <si>
    <t>OSBORNE Nurs</t>
  </si>
  <si>
    <t>PERRY BEECHES Nurs</t>
  </si>
  <si>
    <t>RUBERY Nurs</t>
  </si>
  <si>
    <t>SELLY OAK Nurs</t>
  </si>
  <si>
    <t>SHENLEY FIELDS Nurs</t>
  </si>
  <si>
    <t>ST THOMAS Nurs</t>
  </si>
  <si>
    <t>WASHWOOD HEATH Nurs</t>
  </si>
  <si>
    <t>WEOLEY CASTLE Nurs</t>
  </si>
  <si>
    <t>WEST HEATH Nurs</t>
  </si>
  <si>
    <t xml:space="preserve">ABBEY RC JI </t>
  </si>
  <si>
    <t xml:space="preserve">ADDERLEY JI </t>
  </si>
  <si>
    <t xml:space="preserve">AL-FURQAN JI </t>
  </si>
  <si>
    <t xml:space="preserve">ALLENS CROFT JI </t>
  </si>
  <si>
    <t>ANDERTON PARK JI NC</t>
  </si>
  <si>
    <t>ANGLESEY JI NC</t>
  </si>
  <si>
    <t>ARDEN JI NC</t>
  </si>
  <si>
    <t>BARFORD JI NC</t>
  </si>
  <si>
    <t>BELLFIELD I NC</t>
  </si>
  <si>
    <t xml:space="preserve">BELLFIELD J </t>
  </si>
  <si>
    <t xml:space="preserve">BELLS FARM JI </t>
  </si>
  <si>
    <t>BENSON JI NC</t>
  </si>
  <si>
    <t>BIRCHES GREEN I NC</t>
  </si>
  <si>
    <t xml:space="preserve">BIRCHES GREEN J </t>
  </si>
  <si>
    <t xml:space="preserve">BLAKESLEY HALL JI </t>
  </si>
  <si>
    <t>BOLDMERE I NC</t>
  </si>
  <si>
    <t xml:space="preserve">BOLDMERE J </t>
  </si>
  <si>
    <t>BORDESLEY GREEN JI NC</t>
  </si>
  <si>
    <t>Bournville Village Primary (formerly Bournville Junior)</t>
  </si>
  <si>
    <t>BROADMEADOW I NC</t>
  </si>
  <si>
    <t xml:space="preserve">BROADMEADOW J </t>
  </si>
  <si>
    <t>CALSHOT JI NC</t>
  </si>
  <si>
    <t xml:space="preserve">CHAD VALE JI </t>
  </si>
  <si>
    <t>CHERRY ORCHARD JI NC</t>
  </si>
  <si>
    <t>CHILCOTE JI NC</t>
  </si>
  <si>
    <t>CHRIST THE KING RC JI NC</t>
  </si>
  <si>
    <t>CHRISTCHURCH CE JI NC</t>
  </si>
  <si>
    <t>CLIFTON JI NC</t>
  </si>
  <si>
    <t xml:space="preserve">COFTON JI </t>
  </si>
  <si>
    <t xml:space="preserve">COLEBOURNE JI </t>
  </si>
  <si>
    <t>COLMORE I NC</t>
  </si>
  <si>
    <t xml:space="preserve">COLMORE J </t>
  </si>
  <si>
    <t xml:space="preserve">COPPICE JI </t>
  </si>
  <si>
    <t xml:space="preserve">CORPUS CHRISTI RC JI </t>
  </si>
  <si>
    <t>COTTERIDGE JI NC</t>
  </si>
  <si>
    <t xml:space="preserve">COURT FARM JI </t>
  </si>
  <si>
    <t xml:space="preserve">DEYKIN AVENUE JI </t>
  </si>
  <si>
    <t>ELMS FARM JI NC</t>
  </si>
  <si>
    <t xml:space="preserve">ENGLISH MARTYRS RC JI </t>
  </si>
  <si>
    <t xml:space="preserve">FEATHERSTONE JI </t>
  </si>
  <si>
    <t>FORESTDALE JI NC</t>
  </si>
  <si>
    <t xml:space="preserve">FOUR OAKS JI </t>
  </si>
  <si>
    <t xml:space="preserve">GEORGE DIXON JI </t>
  </si>
  <si>
    <t>GILBERTSTONE JI NC</t>
  </si>
  <si>
    <t>Chq bk</t>
  </si>
  <si>
    <t xml:space="preserve">GLENMEAD JI </t>
  </si>
  <si>
    <t>GRENDON JI NC</t>
  </si>
  <si>
    <t>GROVE JI NC</t>
  </si>
  <si>
    <t xml:space="preserve">GUARDIAN ANGELS RC JI </t>
  </si>
  <si>
    <t>GUNTER JI NC</t>
  </si>
  <si>
    <t>HALL GREEN I NC</t>
  </si>
  <si>
    <t xml:space="preserve">HALL GREEN J </t>
  </si>
  <si>
    <t xml:space="preserve">HARBORNE JI </t>
  </si>
  <si>
    <t>HARPER BELL PRIMARY JI NC</t>
  </si>
  <si>
    <t xml:space="preserve">HAWTHORN JI </t>
  </si>
  <si>
    <t xml:space="preserve">HEATH MOUNT JI </t>
  </si>
  <si>
    <t xml:space="preserve">HIGHTERS HEATH JI </t>
  </si>
  <si>
    <t>HOLLAND HOUSE I NC</t>
  </si>
  <si>
    <t>HOLLY HILL I NC</t>
  </si>
  <si>
    <t xml:space="preserve">HOLLYFIELD JI </t>
  </si>
  <si>
    <t xml:space="preserve">HOLLYWOOD JI </t>
  </si>
  <si>
    <t>HOLY FAMILY RC JI NC</t>
  </si>
  <si>
    <t>JAMES WATT JI NC</t>
  </si>
  <si>
    <t>KING DAVID JI NC</t>
  </si>
  <si>
    <t>KINGS HEATH JI NC</t>
  </si>
  <si>
    <t xml:space="preserve">KINGS NORTON JI </t>
  </si>
  <si>
    <t>KINGSLAND JI NC</t>
  </si>
  <si>
    <t>KINGSTHORNE JI NC</t>
  </si>
  <si>
    <t>KITWELL JI NC</t>
  </si>
  <si>
    <t>LADYPOOL JI NC</t>
  </si>
  <si>
    <t>LAKEY LANE JI NC</t>
  </si>
  <si>
    <t xml:space="preserve">LITTLE SUTTON JI </t>
  </si>
  <si>
    <t>LOZELLS JI NC</t>
  </si>
  <si>
    <t xml:space="preserve">LYNDON GREEN I </t>
  </si>
  <si>
    <t xml:space="preserve">LYNDON GREEN J </t>
  </si>
  <si>
    <t xml:space="preserve">MANEY HILL JI </t>
  </si>
  <si>
    <t>MAPLEDENE JI NC</t>
  </si>
  <si>
    <t xml:space="preserve">MARSH HILL JI </t>
  </si>
  <si>
    <t>MARYVALE RC JI NC</t>
  </si>
  <si>
    <t xml:space="preserve">MEADOWS JI </t>
  </si>
  <si>
    <t xml:space="preserve">MINWORTH JI </t>
  </si>
  <si>
    <t xml:space="preserve">MOOR HALL JI </t>
  </si>
  <si>
    <t xml:space="preserve">MOSELEY CE JI </t>
  </si>
  <si>
    <t>NELSON JI NC</t>
  </si>
  <si>
    <t>NELSON MANDELA JI NC</t>
  </si>
  <si>
    <t>NEW HALL JI NC</t>
  </si>
  <si>
    <t>NEW OSCOTT JI NC</t>
  </si>
  <si>
    <t>OAKS, THE JI NC</t>
  </si>
  <si>
    <t>ORATORY RC JI NC</t>
  </si>
  <si>
    <t xml:space="preserve">OSBORNE JI </t>
  </si>
  <si>
    <t>OUR LADY AND ST ROSE RC JI NC</t>
  </si>
  <si>
    <t>OUR LADY OF LOURDES RC JI NC</t>
  </si>
  <si>
    <t xml:space="preserve">OUR LADY'S RC JI </t>
  </si>
  <si>
    <t>PAGANEL JI NC</t>
  </si>
  <si>
    <t>PAGET JI NC</t>
  </si>
  <si>
    <t>PARK HILL JI NC</t>
  </si>
  <si>
    <t xml:space="preserve">PENNS JI </t>
  </si>
  <si>
    <t xml:space="preserve">BEECHES I (Formerly PERRY BEECHES I) </t>
  </si>
  <si>
    <t xml:space="preserve">PERRY BEECHES J </t>
  </si>
  <si>
    <t>RADDLEBARN JI NC</t>
  </si>
  <si>
    <t>REDHILL JI NC</t>
  </si>
  <si>
    <t>REDNAL HILL I NC</t>
  </si>
  <si>
    <t xml:space="preserve">REDNAL HILL J </t>
  </si>
  <si>
    <t>REGENTS PARK JI NC</t>
  </si>
  <si>
    <t>ROSARY RC JI NC</t>
  </si>
  <si>
    <t>SEVERNE JI NC</t>
  </si>
  <si>
    <t>SHAW HILL JI NC</t>
  </si>
  <si>
    <t xml:space="preserve">SLADEFIELD I </t>
  </si>
  <si>
    <t>SOMERVILLE JI NC</t>
  </si>
  <si>
    <t xml:space="preserve">ST ALBANS RC JI </t>
  </si>
  <si>
    <t xml:space="preserve">ST AMBROSE BARLOW RC JI </t>
  </si>
  <si>
    <t xml:space="preserve">ST ANNE'S RC JI </t>
  </si>
  <si>
    <t>ST AUGUSTINE'S RC JI NC</t>
  </si>
  <si>
    <t>ST BENEDICT'S I NC</t>
  </si>
  <si>
    <t>ST BERNADETTE'S RC JI NC</t>
  </si>
  <si>
    <t xml:space="preserve">ST BERNARD'S RC JI </t>
  </si>
  <si>
    <t>ST CATHERINE'S RC JI NC</t>
  </si>
  <si>
    <t xml:space="preserve">ST CHAD'S RC JI </t>
  </si>
  <si>
    <t>ST CLARE'S RC JI NC</t>
  </si>
  <si>
    <t>ST CUTHBERTS RC JI NC</t>
  </si>
  <si>
    <t>ST DUNSTAN'S RC JI NC</t>
  </si>
  <si>
    <t>ST EDMUND'S RC JI NC</t>
  </si>
  <si>
    <t xml:space="preserve">ST EDWARD'S RC JI </t>
  </si>
  <si>
    <t xml:space="preserve">ST FRANCIS RC JI </t>
  </si>
  <si>
    <t>ST GERARD'S RC JI NC</t>
  </si>
  <si>
    <t xml:space="preserve">ST JAMES CE JI </t>
  </si>
  <si>
    <t xml:space="preserve">ST JOHN &amp; ST MONICA RC JI </t>
  </si>
  <si>
    <t xml:space="preserve">ST JOHN FISHER'S RC JI </t>
  </si>
  <si>
    <t xml:space="preserve">ST JOSEPH'S RC (B7) JI </t>
  </si>
  <si>
    <t xml:space="preserve">ST JUDE'S RC JI </t>
  </si>
  <si>
    <t xml:space="preserve">ST LAURENCE CE I </t>
  </si>
  <si>
    <t xml:space="preserve">ST LAURENCE CE J </t>
  </si>
  <si>
    <t xml:space="preserve">ST MARGARET MARY RC JI </t>
  </si>
  <si>
    <t xml:space="preserve">ST MARK'S RC JI </t>
  </si>
  <si>
    <t xml:space="preserve">ST MARTIN de PORRES RC JI </t>
  </si>
  <si>
    <t xml:space="preserve">ST MARY'S CE (B29) JI </t>
  </si>
  <si>
    <t xml:space="preserve">ST MARY'S RC (B17) JI </t>
  </si>
  <si>
    <t xml:space="preserve">ST MATTHEW'S CE JI </t>
  </si>
  <si>
    <t xml:space="preserve">ST PATRICK'S RC JI </t>
  </si>
  <si>
    <t>ST PETER'S CE JI NC</t>
  </si>
  <si>
    <t xml:space="preserve">ST PETER'S RC JI </t>
  </si>
  <si>
    <t xml:space="preserve">ST SAVIOUR'S CE JI </t>
  </si>
  <si>
    <t xml:space="preserve">ST TERESA'S RC JI </t>
  </si>
  <si>
    <t>ST VINCENT'S RC JI NC</t>
  </si>
  <si>
    <t>CHQ Bk</t>
  </si>
  <si>
    <t>ST WILFRID'S RC JI NC</t>
  </si>
  <si>
    <t>STANVILLE JI NC</t>
  </si>
  <si>
    <t>STARBANK JI NC Academy as of 1.10.2020</t>
  </si>
  <si>
    <t>STECHFORD JI NC</t>
  </si>
  <si>
    <t>STORY WOOD SCHOOL AND CHILDREN'S CENTRE  JI NC</t>
  </si>
  <si>
    <t>SUMMERFIELD JI NC</t>
  </si>
  <si>
    <t xml:space="preserve">SUNDRIDGE JI </t>
  </si>
  <si>
    <t xml:space="preserve">THORNTON JI </t>
  </si>
  <si>
    <t>WALMLEY I NC</t>
  </si>
  <si>
    <t xml:space="preserve">WALMLEY J </t>
  </si>
  <si>
    <t>WARD END JI NC</t>
  </si>
  <si>
    <t xml:space="preserve">WATERMILL JI </t>
  </si>
  <si>
    <t>WATTVILLE JI NC</t>
  </si>
  <si>
    <t>WELFORD JI NC</t>
  </si>
  <si>
    <t>WELSH HOUSE FARM JI NC</t>
  </si>
  <si>
    <t xml:space="preserve">WEST HEATH JI </t>
  </si>
  <si>
    <t>WHEELERS LANE JI NC</t>
  </si>
  <si>
    <t>WHITEHOUSE COMMON JI NC</t>
  </si>
  <si>
    <t>William Murdoch Primary School (formerly Wilkes Green J)</t>
  </si>
  <si>
    <t xml:space="preserve">WOODCOCK HILL JI </t>
  </si>
  <si>
    <t xml:space="preserve">WOODGATE JI </t>
  </si>
  <si>
    <t xml:space="preserve">WOODTHORPE JI </t>
  </si>
  <si>
    <t>WORLDS END I NC</t>
  </si>
  <si>
    <t xml:space="preserve">WORLDS END J </t>
  </si>
  <si>
    <t xml:space="preserve">WYLDE GREEN JI </t>
  </si>
  <si>
    <t xml:space="preserve">YARDLEY JI </t>
  </si>
  <si>
    <t>YARDLEY WOOD JI NC</t>
  </si>
  <si>
    <t>YORKMEAD JI NC</t>
  </si>
  <si>
    <t xml:space="preserve">BISHOP CHALLONER Sec (16+) </t>
  </si>
  <si>
    <t xml:space="preserve">BORDESLEY GREEN GIRLS Sec (16+) </t>
  </si>
  <si>
    <t xml:space="preserve">CARDINAL WISEMAN RC Sec </t>
  </si>
  <si>
    <t xml:space="preserve">COLMERS Sec </t>
  </si>
  <si>
    <t xml:space="preserve">HODGE HILL GIRLS Sec </t>
  </si>
  <si>
    <t xml:space="preserve">HODGE HILL Sec </t>
  </si>
  <si>
    <t xml:space="preserve">HOLTE Sec (16+) </t>
  </si>
  <si>
    <t xml:space="preserve">KINGS HEATH Sec </t>
  </si>
  <si>
    <t xml:space="preserve">KINGS NORTON BOYS Sec (16+) </t>
  </si>
  <si>
    <t xml:space="preserve">MOSELEY Sec (16+) </t>
  </si>
  <si>
    <t xml:space="preserve">QUEENSBRIDGE Sec </t>
  </si>
  <si>
    <t xml:space="preserve">SELLY PARK TECH COLLEGE FOR GIRLS Sec </t>
  </si>
  <si>
    <t xml:space="preserve">ST JOHN WALL RC Sec </t>
  </si>
  <si>
    <t xml:space="preserve">ST PAUL'S RC GIRLS Sec (16+) </t>
  </si>
  <si>
    <t xml:space="preserve">SWANSHURST Sec (16+) </t>
  </si>
  <si>
    <t xml:space="preserve">TURVES GREEN BOYS Sec </t>
  </si>
  <si>
    <t xml:space="preserve">TURVES GREEN GIRLS Sec </t>
  </si>
  <si>
    <t xml:space="preserve">WHEELERS LANE Sec </t>
  </si>
  <si>
    <t>BASKERVILLE Spec</t>
  </si>
  <si>
    <t>BEAUFORT Spec</t>
  </si>
  <si>
    <t>BRAIDWOOD Spec</t>
  </si>
  <si>
    <t>CHERRY OAK Spec</t>
  </si>
  <si>
    <t>CITY OF BIRMINGHAM SCHOOL</t>
  </si>
  <si>
    <t>DAME ELLEN PINSENT Spec</t>
  </si>
  <si>
    <t>FOX HOLLIES Spec</t>
  </si>
  <si>
    <t>HAMILTON Spec</t>
  </si>
  <si>
    <t>HUNTERS HILL Spec</t>
  </si>
  <si>
    <t>LANGLEY Spec</t>
  </si>
  <si>
    <t>LINDSWORTH Spec</t>
  </si>
  <si>
    <t>LONGWILL Spec</t>
  </si>
  <si>
    <t>MAYFIELD Spec</t>
  </si>
  <si>
    <t>OSCOTT MANOR Spec</t>
  </si>
  <si>
    <t>PINES Spec</t>
  </si>
  <si>
    <t>PRIESTLEY SMITH Spec</t>
  </si>
  <si>
    <t>QUEENSBURY Spec (acd 01.09.2020)</t>
  </si>
  <si>
    <t>SELLY OAK Spec</t>
  </si>
  <si>
    <t>SKILTS Spec</t>
  </si>
  <si>
    <t>SPRINGFIELD HOUSE Spec</t>
  </si>
  <si>
    <t>UFFCULME Spec</t>
  </si>
  <si>
    <t>Nurs</t>
  </si>
  <si>
    <t>Pri</t>
  </si>
  <si>
    <t>Sec</t>
  </si>
  <si>
    <t>Spec</t>
  </si>
  <si>
    <t>ACAD</t>
  </si>
  <si>
    <t>Covid Premises</t>
  </si>
  <si>
    <t>Covid FSM</t>
  </si>
  <si>
    <t>Covid Cleaning</t>
  </si>
  <si>
    <t>COVID haf</t>
  </si>
  <si>
    <t xml:space="preserve">Covid Catch Up </t>
  </si>
  <si>
    <t>Covid Testing Funding</t>
  </si>
  <si>
    <t>Holiday &amp; Food Programme HAF</t>
  </si>
  <si>
    <t xml:space="preserve">NTP Mentors Grant </t>
  </si>
  <si>
    <t>Actuals - All</t>
  </si>
  <si>
    <t>Actuals - A6G</t>
  </si>
  <si>
    <t xml:space="preserve">2 - Interest is calculated at 0.0007 % on balances </t>
  </si>
  <si>
    <t>Welcome to the 2020/21 School Carry Forward Information</t>
  </si>
  <si>
    <t xml:space="preserve">Please Enter/Pick Your DFE Number Here </t>
  </si>
  <si>
    <t>Schl Budget Share Notification'!A1</t>
  </si>
  <si>
    <t xml:space="preserve">Notification Of School Budget Share Carry Forward Balances </t>
  </si>
  <si>
    <t>Notification of Devolved Capital Carry Forward Balance</t>
  </si>
  <si>
    <t>1 - Actual Spend is that recorded on the LA's General Ledger System against your Schools Fund Centre</t>
  </si>
  <si>
    <t>and includes:</t>
  </si>
  <si>
    <r>
      <t xml:space="preserve">* All Expenditure coded to Fund Element </t>
    </r>
    <r>
      <rPr>
        <b/>
        <sz val="10"/>
        <color indexed="10"/>
        <rFont val="Arial"/>
        <family val="2"/>
      </rPr>
      <t xml:space="preserve">J760 </t>
    </r>
    <r>
      <rPr>
        <b/>
        <sz val="10"/>
        <color indexed="8"/>
        <rFont val="Arial"/>
        <family val="2"/>
      </rPr>
      <t>Fund Code</t>
    </r>
    <r>
      <rPr>
        <b/>
        <sz val="10"/>
        <color indexed="10"/>
        <rFont val="Arial"/>
        <family val="2"/>
      </rPr>
      <t xml:space="preserve"> A6G</t>
    </r>
    <r>
      <rPr>
        <b/>
        <sz val="10"/>
        <rFont val="Arial"/>
        <family val="2"/>
      </rPr>
      <t>.</t>
    </r>
  </si>
  <si>
    <t>Notification of Devolved Capital Carry Forward Balance as at 31 March 2021</t>
  </si>
  <si>
    <t>DC Carry Forward Notification'!A1</t>
  </si>
  <si>
    <t>Direct CP1 payments (see P9 recon)</t>
  </si>
  <si>
    <t>Agrees credits Voyager (06/01/21)</t>
  </si>
  <si>
    <t>GRANT INC 17/18</t>
  </si>
  <si>
    <t>TOTAL EFA FUNDING 20/21</t>
  </si>
  <si>
    <t>Lozells</t>
  </si>
  <si>
    <t>Holte</t>
  </si>
  <si>
    <t>Mayfield</t>
  </si>
  <si>
    <t>BSF - TO BE WITHHELD</t>
  </si>
  <si>
    <t>Total Spend</t>
  </si>
  <si>
    <t>BSF</t>
  </si>
  <si>
    <t>Overall</t>
  </si>
  <si>
    <t>Sub total</t>
  </si>
  <si>
    <t>VICTORIA</t>
  </si>
  <si>
    <t>UFFCULME</t>
  </si>
  <si>
    <t>SPRINGFIELD HOUSE</t>
  </si>
  <si>
    <t>SKILTS</t>
  </si>
  <si>
    <t>SELLY OAK TRUST SCHOOL</t>
  </si>
  <si>
    <t>QUEENSBURY</t>
  </si>
  <si>
    <t>PRIESTLEY SMITH</t>
  </si>
  <si>
    <t>PINES</t>
  </si>
  <si>
    <t>OSCOTT MANOR</t>
  </si>
  <si>
    <t>LONGWILL</t>
  </si>
  <si>
    <t>LINDSWORTH</t>
  </si>
  <si>
    <t>LANGLEY</t>
  </si>
  <si>
    <t>HUNTERS HILL</t>
  </si>
  <si>
    <t>HAMILTON</t>
  </si>
  <si>
    <t>FOX HOLLIES</t>
  </si>
  <si>
    <t>DAME ELLEN PINSENT</t>
  </si>
  <si>
    <t>CHERRY OAK</t>
  </si>
  <si>
    <t>BRAIDWOOD</t>
  </si>
  <si>
    <t>BEAUFORT</t>
  </si>
  <si>
    <t>BASKERVILLE</t>
  </si>
  <si>
    <t>SWANSHURST</t>
  </si>
  <si>
    <t>KINGS NORTON BOYS</t>
  </si>
  <si>
    <t>JOHN WILLMOTT ACADEMY</t>
  </si>
  <si>
    <t>REAVN</t>
  </si>
  <si>
    <t>WHEELERS LANE SEC</t>
  </si>
  <si>
    <t>TURVES GREEN GIRLS</t>
  </si>
  <si>
    <t>TURVES GREEN BOYS</t>
  </si>
  <si>
    <t>SELLY PARK TECH COLLEGE FOR GIRLS</t>
  </si>
  <si>
    <t>QUEENSBRIDGE</t>
  </si>
  <si>
    <t>MOSELEY</t>
  </si>
  <si>
    <t>KINGS HEATH SEC</t>
  </si>
  <si>
    <t>HODGE HILL GIRLS</t>
  </si>
  <si>
    <t>HODGE HILL</t>
  </si>
  <si>
    <t>BALAAM WOOD</t>
  </si>
  <si>
    <t>REATX</t>
  </si>
  <si>
    <t>COLMERS SEC</t>
  </si>
  <si>
    <t>COBS - City of Bham School</t>
  </si>
  <si>
    <t>BORDESLEY GREEN GIRLS</t>
  </si>
  <si>
    <t>WEST HEATH NSY</t>
  </si>
  <si>
    <t>WEOLEY CASTLE NSY</t>
  </si>
  <si>
    <t>WASHWOOD HEATH NSY</t>
  </si>
  <si>
    <t>ST THOMAS NSY</t>
  </si>
  <si>
    <t>SHENLEY FIELDS NSY</t>
  </si>
  <si>
    <t>SELLY OAK NSY</t>
  </si>
  <si>
    <t>RUBERY NSY</t>
  </si>
  <si>
    <t>PERRY BEECHES NSY</t>
  </si>
  <si>
    <t>OSBORNE NSY</t>
  </si>
  <si>
    <t>NEWTOWN NSY</t>
  </si>
  <si>
    <t>MARSH HILL NSY</t>
  </si>
  <si>
    <t>LILLIAN DE LISSA NSY</t>
  </si>
  <si>
    <t>KINGS NORTON NSY</t>
  </si>
  <si>
    <t>JAKEMAN NSY</t>
  </si>
  <si>
    <t>HIGHTERS HEATH NSY</t>
  </si>
  <si>
    <t>HIGHFIELD NSY</t>
  </si>
  <si>
    <t>GRACELANDS NSY</t>
  </si>
  <si>
    <t>GOODWAY NSY</t>
  </si>
  <si>
    <t>GARRETTS GREEN NSY</t>
  </si>
  <si>
    <t>FEATHERSTONE NSY</t>
  </si>
  <si>
    <t>DAME EDITH CADBURY NSY</t>
  </si>
  <si>
    <t>CASTLE VALE NSY</t>
  </si>
  <si>
    <t>BREARLEY ST NSY</t>
  </si>
  <si>
    <t>BORDESLEY GREEN NSY</t>
  </si>
  <si>
    <t>BLOOMSBURY NSY</t>
  </si>
  <si>
    <t>ALLENS CROFT NSY</t>
  </si>
  <si>
    <t>ADDERLEY NSY</t>
  </si>
  <si>
    <t>YORKMEAD</t>
  </si>
  <si>
    <t>YENTON</t>
  </si>
  <si>
    <t>REARW</t>
  </si>
  <si>
    <t>YARDLEY WOOD</t>
  </si>
  <si>
    <t>YARDLEY</t>
  </si>
  <si>
    <t>WYLDE GREEN</t>
  </si>
  <si>
    <t>WORLDS END J</t>
  </si>
  <si>
    <t>WORLDS END I</t>
  </si>
  <si>
    <t>WOODTHORPE</t>
  </si>
  <si>
    <t>WOODGATE</t>
  </si>
  <si>
    <t>WOODCOCK HILL</t>
  </si>
  <si>
    <t>WILLIAM MURDOCH PRIMARY</t>
  </si>
  <si>
    <t>WILKES GREEN I</t>
  </si>
  <si>
    <t>REAQC</t>
  </si>
  <si>
    <t>WHITEHOUSE COMMON</t>
  </si>
  <si>
    <t>WHEELERS LANE</t>
  </si>
  <si>
    <t>WEST HEATH</t>
  </si>
  <si>
    <t>WELSH HOUSE FARM</t>
  </si>
  <si>
    <t>WELFORD</t>
  </si>
  <si>
    <t>WATTVILLE</t>
  </si>
  <si>
    <t>WATERMILL</t>
  </si>
  <si>
    <t>WARD END</t>
  </si>
  <si>
    <t>WALMLEY J</t>
  </si>
  <si>
    <t>WALMLEY I</t>
  </si>
  <si>
    <t>THORNTON J</t>
  </si>
  <si>
    <t>SUNDRIDGE</t>
  </si>
  <si>
    <t>SUMMERFIELD</t>
  </si>
  <si>
    <t>STECHFORD</t>
  </si>
  <si>
    <t>STARBANK</t>
  </si>
  <si>
    <t>STANVILLE</t>
  </si>
  <si>
    <t>ST SAVIOUR'S CE</t>
  </si>
  <si>
    <t>ST PETER'S CE</t>
  </si>
  <si>
    <t>ST MATTHEW'S CE</t>
  </si>
  <si>
    <t>ST MARY'S CE (B29)</t>
  </si>
  <si>
    <t>ST JAMES CE</t>
  </si>
  <si>
    <t>ST BENEDICT'S I</t>
  </si>
  <si>
    <t>SOMERVILLE</t>
  </si>
  <si>
    <t>SLADEFIELD I</t>
  </si>
  <si>
    <t>SHAW HILL</t>
  </si>
  <si>
    <t>SEVERNE</t>
  </si>
  <si>
    <t>REGENTS PARK</t>
  </si>
  <si>
    <t>REDNAL HILL J</t>
  </si>
  <si>
    <t>REDNAL HILL I</t>
  </si>
  <si>
    <t>REDHILL</t>
  </si>
  <si>
    <t>RADDLEBARN</t>
  </si>
  <si>
    <t>STORYWOOD</t>
  </si>
  <si>
    <t>PENNS</t>
  </si>
  <si>
    <t>PARK HILL</t>
  </si>
  <si>
    <t>PAGET</t>
  </si>
  <si>
    <t>PAGANEL</t>
  </si>
  <si>
    <t>OSBORNE</t>
  </si>
  <si>
    <t>OAKS, THE</t>
  </si>
  <si>
    <t>NEW OSCOTT</t>
  </si>
  <si>
    <t>NEW HALL</t>
  </si>
  <si>
    <t>NELSON MANDELA</t>
  </si>
  <si>
    <t>NELSON</t>
  </si>
  <si>
    <t>MOOR HALL</t>
  </si>
  <si>
    <t>MINWORTH</t>
  </si>
  <si>
    <t>MEADOWS</t>
  </si>
  <si>
    <t>MARSH HILL JI</t>
  </si>
  <si>
    <t>MAPLEDENE</t>
  </si>
  <si>
    <t>MANEY HILL</t>
  </si>
  <si>
    <t>LYNDON GREEN J</t>
  </si>
  <si>
    <t>LYNDON GREEN I</t>
  </si>
  <si>
    <t>LITTLE SUTTON</t>
  </si>
  <si>
    <t>LAKEY LANE</t>
  </si>
  <si>
    <t>LADYPOOL</t>
  </si>
  <si>
    <t>KITWELL</t>
  </si>
  <si>
    <t>KINGSTHORNE</t>
  </si>
  <si>
    <t>KINGSLAND</t>
  </si>
  <si>
    <t>KINGS NORTON</t>
  </si>
  <si>
    <t>KINGS HEATH</t>
  </si>
  <si>
    <t>JAMES WATT</t>
  </si>
  <si>
    <t>HOLLYWOOD</t>
  </si>
  <si>
    <t>HOLLYFIELD</t>
  </si>
  <si>
    <t>HOLLAND HOUSE I</t>
  </si>
  <si>
    <t>HIGHTERS HEATH</t>
  </si>
  <si>
    <t>HEATHMOUNT</t>
  </si>
  <si>
    <t>HAWTHORN</t>
  </si>
  <si>
    <t>HARBORNE</t>
  </si>
  <si>
    <t>HALL GREEN J</t>
  </si>
  <si>
    <t>HALL GREEN I</t>
  </si>
  <si>
    <t>GUNTER</t>
  </si>
  <si>
    <t>GROVE</t>
  </si>
  <si>
    <t>GRENDON</t>
  </si>
  <si>
    <t>GLENMEAD</t>
  </si>
  <si>
    <t>GILBERTSTONE</t>
  </si>
  <si>
    <t>GEORGE DIXON JI</t>
  </si>
  <si>
    <t>FOUR OAKS</t>
  </si>
  <si>
    <t>FORESTDALE</t>
  </si>
  <si>
    <t>FEATHERSTONE</t>
  </si>
  <si>
    <t>ELMS FARM</t>
  </si>
  <si>
    <t>DEYKIN AVENUE</t>
  </si>
  <si>
    <t>COURT FARM</t>
  </si>
  <si>
    <t>COTTERIDGE</t>
  </si>
  <si>
    <t>COPPICE</t>
  </si>
  <si>
    <t>COLMORE J</t>
  </si>
  <si>
    <t>COLMORE I</t>
  </si>
  <si>
    <t>COLMERS FARM J &amp; 1</t>
  </si>
  <si>
    <t>REACT</t>
  </si>
  <si>
    <t>COLEBOURNE</t>
  </si>
  <si>
    <t>COFTON</t>
  </si>
  <si>
    <t>CLIFTON</t>
  </si>
  <si>
    <t>CHRISTCHURCH CE</t>
  </si>
  <si>
    <t>CHILCOTE</t>
  </si>
  <si>
    <t>CHERRY ORCHARD</t>
  </si>
  <si>
    <t>CHAD VALE</t>
  </si>
  <si>
    <t>CALSHOT</t>
  </si>
  <si>
    <t>BROADMEADOW J</t>
  </si>
  <si>
    <t>BROADMEADOW I</t>
  </si>
  <si>
    <t>BORDESLEY GREEN</t>
  </si>
  <si>
    <t>BOLDMERE J</t>
  </si>
  <si>
    <t>BOLDMERE I</t>
  </si>
  <si>
    <t>BLAKESLEY HALL</t>
  </si>
  <si>
    <t>BIRCHES GREEN J</t>
  </si>
  <si>
    <t>BIRCHES GREEN I</t>
  </si>
  <si>
    <t>BENSON</t>
  </si>
  <si>
    <t>BELLS FARM</t>
  </si>
  <si>
    <t>BELLFIELD J</t>
  </si>
  <si>
    <t>BELLFIELD I</t>
  </si>
  <si>
    <t>BEECHES J</t>
  </si>
  <si>
    <t>BEECHES I</t>
  </si>
  <si>
    <t>BARFORD</t>
  </si>
  <si>
    <t>BANNERS GATE</t>
  </si>
  <si>
    <t>REAAV</t>
  </si>
  <si>
    <t>ARDEN</t>
  </si>
  <si>
    <t>ANGLESEY</t>
  </si>
  <si>
    <t>ANDERTON PARK</t>
  </si>
  <si>
    <t>ALLENS CROFT</t>
  </si>
  <si>
    <t>Cheque Book Schools</t>
  </si>
  <si>
    <t>ADDERLEY</t>
  </si>
  <si>
    <t>Building</t>
  </si>
  <si>
    <t>Equipment</t>
  </si>
  <si>
    <t>Balance</t>
  </si>
  <si>
    <t>21/22 Spend</t>
  </si>
  <si>
    <t>Total available to Spend</t>
  </si>
  <si>
    <t>21'22 New Allocation</t>
  </si>
  <si>
    <t>Carry Forward Balance 20/21</t>
  </si>
  <si>
    <t>2020/21 Spend</t>
  </si>
  <si>
    <t xml:space="preserve"> 20/21 Funding</t>
  </si>
  <si>
    <t>Carry Forward Balance 19/20</t>
  </si>
  <si>
    <t>Spend to date</t>
  </si>
  <si>
    <t>19/20 Funding</t>
  </si>
  <si>
    <t>18/19 Carry forward Balance</t>
  </si>
  <si>
    <t>Spend 18/19</t>
  </si>
  <si>
    <t>TOTAL TO SPEND 18/19</t>
  </si>
  <si>
    <t>Additional Allocations</t>
  </si>
  <si>
    <t>18/19 ALLOCATION</t>
  </si>
  <si>
    <t>Carry Forward 18/19</t>
  </si>
  <si>
    <t>SPEND 1718</t>
  </si>
  <si>
    <t>TOTAL TO SPEND 1718</t>
  </si>
  <si>
    <t>1718 ALLOCATION</t>
  </si>
  <si>
    <t>C/F 1718</t>
  </si>
  <si>
    <t>School</t>
  </si>
  <si>
    <t>Cost centre</t>
  </si>
  <si>
    <t>3 - Allocations must be spent in full within 3 Financial Years.</t>
  </si>
  <si>
    <t>2 - No adjustments can now be made to the Ledger for 2020/21.  Please adjust the allocations you have added to your Financial Management</t>
  </si>
  <si>
    <t xml:space="preserve">    System to reflect the Carry Forward allocations that are above and ensure that the total is the figure being used for Budgeting purposes.</t>
  </si>
  <si>
    <t>4 - Negative Carry Forward Balances indicate an overspend of grant allocation in Financial Year 2020/21.</t>
  </si>
  <si>
    <t>A</t>
  </si>
  <si>
    <t>Analysis Required of Surplus Balance</t>
  </si>
  <si>
    <t>B</t>
  </si>
  <si>
    <t>Permitted Use of Balances in Future Years</t>
  </si>
  <si>
    <t>1 - Prior Year Commitments</t>
  </si>
  <si>
    <t>Sub Total</t>
  </si>
  <si>
    <t>2 - Income</t>
  </si>
  <si>
    <t>Sponsorship (please specify):</t>
  </si>
  <si>
    <t>Donations (please specify):</t>
  </si>
  <si>
    <t>3 - Commitments of a Capital Nature</t>
  </si>
  <si>
    <t>Start Date</t>
  </si>
  <si>
    <t>Building Works (please specify):</t>
  </si>
  <si>
    <t>(Enter as **/**/**)</t>
  </si>
  <si>
    <t>Refurbishment Works (please specify):</t>
  </si>
  <si>
    <t>IT (please specify):</t>
  </si>
  <si>
    <t>4 - Commitments of a Revenue Nature</t>
  </si>
  <si>
    <t>Completed By</t>
  </si>
  <si>
    <t>School Improvement Plan Priorities (please specify):</t>
  </si>
  <si>
    <t>Other Planned Priorities:</t>
  </si>
  <si>
    <t>5 - Changes in Demography (Revenue)</t>
  </si>
  <si>
    <t>Reductions in Pupil Numbers and Falling Rolls:</t>
  </si>
  <si>
    <t>Financing of Place Reductions:</t>
  </si>
  <si>
    <t>6 - Funds held by School - Network Consortium Arrangements</t>
  </si>
  <si>
    <t>Analysis Summary</t>
  </si>
  <si>
    <t>Surplus Balance of</t>
  </si>
  <si>
    <t xml:space="preserve">2 - Income Generated By Schools </t>
  </si>
  <si>
    <t>7 - Unspent 2018/19 Pupil Premium Grant</t>
  </si>
  <si>
    <t>Committed Use of Balances in Future Years</t>
  </si>
  <si>
    <t>(Sum of 1+2+3+4+5+6+7)</t>
  </si>
  <si>
    <t>C</t>
  </si>
  <si>
    <t>Remaining Uncommitted Balance OF</t>
  </si>
  <si>
    <t>(A) Surplus Balance Less (B) Permitted Use of Balances in Future Years</t>
  </si>
  <si>
    <t xml:space="preserve">1. Prior Year Commitments </t>
  </si>
  <si>
    <t>7 - Unspent 2020/21Pupil Premium Grant</t>
  </si>
  <si>
    <t>Analysis of School Budget Share - Carry Forward Balance as at 31st March 2021</t>
  </si>
  <si>
    <t>4606-CFBAL1314</t>
  </si>
  <si>
    <t>General Notes regarding completion of Surplus Balance Return:</t>
  </si>
  <si>
    <t>*</t>
  </si>
  <si>
    <t>The return is split into seven categories which represent the permissible reasons for holding a balance. Anything not falling into one of these categories will be treated as an uncommitted balance.</t>
  </si>
  <si>
    <t>Narrative must be meaningful.</t>
  </si>
  <si>
    <t>Further notes to help completion of the return are provided below in each of the sections, with worked examples also provided for each category as a guide.</t>
  </si>
  <si>
    <t>REXXX</t>
  </si>
  <si>
    <t>Lottery Grant (Space for Sports &amp; Arts)</t>
  </si>
  <si>
    <t>Indoor Rowing Funding</t>
  </si>
  <si>
    <t>Educational Visits Income</t>
  </si>
  <si>
    <t>New ICT Suite</t>
  </si>
  <si>
    <t>Central Staff Room</t>
  </si>
  <si>
    <t>Remove and Replace Boiler</t>
  </si>
  <si>
    <t xml:space="preserve">Replacement Windows - All of 1st Floor </t>
  </si>
  <si>
    <t>Toilet Refurbishment - Boys and Girls Groundfloor</t>
  </si>
  <si>
    <t>Purchase/Installation of Interactive Whiteboards in Yr 1 Classrooms</t>
  </si>
  <si>
    <t>Equip New ICT Suite</t>
  </si>
  <si>
    <t xml:space="preserve">4 - Commitments of a Revenue Nature </t>
  </si>
  <si>
    <t>Implementation of Structured Phonic Scheme (Training &amp; Resources)</t>
  </si>
  <si>
    <t>Additional Teacher on Short Term Contract</t>
  </si>
  <si>
    <t>Additional Library Resource</t>
  </si>
  <si>
    <t>New Dining Tables</t>
  </si>
  <si>
    <t>Other Planned Priorities (please specify):</t>
  </si>
  <si>
    <t>Centrex Phone System £1,000, Arts Week £1,000</t>
  </si>
  <si>
    <t>Loss of 30 Pupils (2 to 1 Form of Entry) - Maintain Current Staffing Numbers Until Costs Can Be Reduced By Natural Wastage.</t>
  </si>
  <si>
    <t>Loss of Band 3 Level 2 Places - Maintain Current Staffing Numbers Until Costs Can Be Reduced By Natural Wastage.</t>
  </si>
  <si>
    <t>6 - Funds Held by School - Network Consortium Arrangements</t>
  </si>
  <si>
    <t>xxxxs Consortium Funds Unspent as recorded on Cost Centre xxxxx on Schools Financial System.</t>
  </si>
  <si>
    <t>Project xxxxx commenced 01/09/20, to finish by 31/08/21</t>
  </si>
  <si>
    <t xml:space="preserve">1 - Prior Year Commitments </t>
  </si>
  <si>
    <t>2 - Income Generated By Schools (Revenue)</t>
  </si>
  <si>
    <t>3 - Commitments of a Capital Nature (only Schemes that are already planned and costed with estimated start dates provided)</t>
  </si>
  <si>
    <t>6 - Funds held by School  - Network Consortium Arrangements</t>
  </si>
  <si>
    <t xml:space="preserve">Remaining Uncommitted Balance </t>
  </si>
  <si>
    <t>If sections are not applicable to you, please leave blank</t>
  </si>
  <si>
    <t xml:space="preserve">For every box of narrative that is completed, you must enter an amount in the relevant box next to it (and in the case of Sections 3 &amp; 4, a relevant date must also be provided). </t>
  </si>
  <si>
    <t xml:space="preserve">Once completed please save a copy of your finished return and send back to the Fair funding Mailbox </t>
  </si>
  <si>
    <t xml:space="preserve">****** Primary School </t>
  </si>
  <si>
    <t>7 - Unpsent 2020/21 Pupil Premium Grant</t>
  </si>
  <si>
    <t xml:space="preserve">Surplus Balance Analysis </t>
  </si>
  <si>
    <t xml:space="preserve">Surplus Balance Guidance Notes </t>
  </si>
  <si>
    <t>Surplus Balance Analysis '!A1</t>
  </si>
  <si>
    <t>Surplus Balance Guidance Notes'!A1</t>
  </si>
  <si>
    <t>Similarly, the number of boxes provided should be enough to enable you to fully list all of your plans. However, if you run out of boxes, please consolidate the smaller amounts into the last box of the section.</t>
  </si>
  <si>
    <t xml:space="preserve">Amounts cannot be less than £1,000 as anything smaller than this is deemed immaterial. If you have several small amounts that together total more than £1,000, they can be summarised on one line. </t>
  </si>
  <si>
    <r>
      <t xml:space="preserve">Note: Include here income generated for a specific purpose but that has yet to be committed. </t>
    </r>
    <r>
      <rPr>
        <u/>
        <sz val="10"/>
        <rFont val="Arial Black"/>
        <family val="2"/>
      </rPr>
      <t>Do not</t>
    </r>
    <r>
      <rPr>
        <sz val="10"/>
        <rFont val="Arial Black"/>
        <family val="2"/>
      </rPr>
      <t xml:space="preserve"> include here general income items </t>
    </r>
  </si>
  <si>
    <t>Examples are as follows:</t>
  </si>
  <si>
    <t xml:space="preserve">such as Breakfast Club income, PA donations etc. as this income has no restrictions on how it can be spent. (If a PA donation has been given to </t>
  </si>
  <si>
    <t xml:space="preserve">fund, say for example playground improvements/equipment, then this should be shown as earmarked under either Section 3 or Section 4). </t>
  </si>
  <si>
    <t xml:space="preserve"> (only detail Schemes that are already planned and costed - estimated start dates must also be provided)</t>
  </si>
  <si>
    <t xml:space="preserve">3 - Commitments of a Capital Nature </t>
  </si>
  <si>
    <t xml:space="preserve"> Examples are as follows:</t>
  </si>
  <si>
    <t xml:space="preserve">Note: Include here details of works of a capital nature that have been planned and costed. </t>
  </si>
  <si>
    <t xml:space="preserve">The Start Date should be from 01/04/21 to 31/03/22.  </t>
  </si>
  <si>
    <t xml:space="preserve">Please be specific about planned work (e.g. "classroom refurbishment" is not enough detail whereas "refurbishment of ground floor reception classes" is). </t>
  </si>
  <si>
    <t xml:space="preserve">A date in 2021/22 should be provided as an indication of when this earmarked balance will have been spent. </t>
  </si>
  <si>
    <t xml:space="preserve">Do not include contingencies for "long term sickness" or "unforeseen eventualities" as these should form part of the 5 &amp; 8% allowable limit for unearmarked balances </t>
  </si>
  <si>
    <t xml:space="preserve">(i.e. if no sickness occurs, this money will remain unspent and so cannot be deemed to be earmarked if it is not spent)  </t>
  </si>
  <si>
    <t>Note: Include here revenue commitments that are planned for 2021/22, split between School Improvement Plan and Other priorities.</t>
  </si>
  <si>
    <t>associated costs. Details should be provided of the expected reduced number of pupils/places and the intended use of this reserve. Examples are as follows:</t>
  </si>
  <si>
    <t xml:space="preserve">Note: Include here balances required to meet ongoing costs that are (or will) no longer be funded through delegated budgets due to reductions in pupil numbers </t>
  </si>
  <si>
    <t xml:space="preserve">or in the case of Special schools (&amp; units) place reductions. This should be a short term provision to cover the time delay between loss of funding and reduction in </t>
  </si>
  <si>
    <t>Books ordered in Feb 2021 not received by 31/03/21</t>
  </si>
  <si>
    <t>Example is as follows:</t>
  </si>
  <si>
    <t>Note: Please be specific and detail the Cost Centre these funds are recorded on as per the Schools Financial System.</t>
  </si>
  <si>
    <t xml:space="preserve">Note: Please be specific and detail the how this has been committed. </t>
  </si>
  <si>
    <t>Please direct any queries to the following email addresses:</t>
  </si>
  <si>
    <t>fairfunding@birmingham.gov.uk</t>
  </si>
  <si>
    <t>Devolved Capital Balance</t>
  </si>
  <si>
    <t>Lana.Forrester@birmingham.gov.uk</t>
  </si>
  <si>
    <t>Guidance notes on completing the form are below :</t>
  </si>
  <si>
    <t>Please click on which Notification you would like to see :</t>
  </si>
  <si>
    <t xml:space="preserve">Deficit Balances </t>
  </si>
  <si>
    <t>SBS Carry Forward Balances &amp; Surplus Balance Analysis</t>
  </si>
  <si>
    <t>Schools with Surplus Balances only need to complete the form below and submit back to the FairFunding Mailbox</t>
  </si>
  <si>
    <t>Total Available Resources for 2020/21</t>
  </si>
  <si>
    <t>Interest on Balance B/Fwd at 1st April 2020 Unspent at 31st March 2021</t>
  </si>
  <si>
    <t>Total Carry Forward Balance as at 31 March 2021</t>
  </si>
  <si>
    <t>Devolved Capital Carry Forward Balance as at 31 March 2021</t>
  </si>
  <si>
    <t>Devolved Formula Capital Allocation 2021/22</t>
  </si>
  <si>
    <t>Available Capital Resources in 2021/22</t>
  </si>
  <si>
    <t>liz.blackburn@birmingham.gov.uk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</si>
</sst>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 ;\(#,##0\)"/>
    <numFmt numFmtId="165" formatCode="#,##0_);\(#,##0\)"/>
    <numFmt numFmtId="166" formatCode="[$£-809]#,##0"/>
    <numFmt numFmtId="167" formatCode="#,##0.00_-;#,##0.00\-;&quot; &quot;"/>
    <numFmt numFmtId="168" formatCode="#,##0.00_ ;\-#,##0.00\ "/>
    <numFmt numFmtId="169" formatCode="d\-mmm\-yy"/>
    <numFmt numFmtId="170" formatCode="mm/dd/yy"/>
  </numFmts>
  <fonts count="54" x14ac:knownFonts="1">
    <font>
      <sz val="10"/>
      <name val="Arial"/>
    </font>
    <font>
      <sz val="11"/>
      <color theme="1"/>
      <name val="Calibri"/>
      <family val="2"/>
      <scheme val="minor"/>
    </font>
    <font>
      <sz val="11"/>
      <color theme="1"/>
      <name val="Calibri"/>
      <family val="2"/>
      <scheme val="minor"/>
    </font>
    <font>
      <u/>
      <sz val="10"/>
      <color indexed="12"/>
      <name val="Arial"/>
      <family val="2"/>
    </font>
    <font>
      <u/>
      <sz val="10"/>
      <color indexed="9"/>
      <name val="Arial"/>
      <family val="2"/>
    </font>
    <font>
      <sz val="10"/>
      <color indexed="9"/>
      <name val="Arial"/>
      <family val="2"/>
    </font>
    <font>
      <b/>
      <sz val="18"/>
      <name val="Arial"/>
      <family val="2"/>
    </font>
    <font>
      <b/>
      <sz val="10"/>
      <name val="Arial"/>
      <family val="2"/>
    </font>
    <font>
      <b/>
      <sz val="10"/>
      <color indexed="10"/>
      <name val="Arial"/>
      <family val="2"/>
    </font>
    <font>
      <b/>
      <sz val="12"/>
      <color indexed="10"/>
      <name val="Arial"/>
      <family val="2"/>
    </font>
    <font>
      <b/>
      <sz val="14"/>
      <name val="Arial"/>
      <family val="2"/>
    </font>
    <font>
      <b/>
      <sz val="12"/>
      <name val="Arial"/>
      <family val="2"/>
    </font>
    <font>
      <b/>
      <u/>
      <sz val="12"/>
      <name val="Arial"/>
      <family val="2"/>
    </font>
    <font>
      <sz val="12"/>
      <name val="Arial"/>
      <family val="2"/>
    </font>
    <font>
      <b/>
      <sz val="12"/>
      <color indexed="8"/>
      <name val="Arial"/>
      <family val="2"/>
    </font>
    <font>
      <sz val="12"/>
      <color indexed="8"/>
      <name val="Arial"/>
      <family val="2"/>
    </font>
    <font>
      <sz val="10"/>
      <name val="Arial"/>
      <family val="2"/>
    </font>
    <font>
      <b/>
      <sz val="10"/>
      <color indexed="9"/>
      <name val="Arial"/>
      <family val="2"/>
    </font>
    <font>
      <sz val="10"/>
      <color rgb="FFFF0000"/>
      <name val="Arial"/>
      <family val="2"/>
    </font>
    <font>
      <u/>
      <sz val="10"/>
      <color rgb="FFFF0000"/>
      <name val="Arial"/>
      <family val="2"/>
    </font>
    <font>
      <b/>
      <sz val="12"/>
      <color theme="1"/>
      <name val="Arial"/>
      <family val="2"/>
    </font>
    <font>
      <b/>
      <sz val="11"/>
      <color theme="1"/>
      <name val="Calibri"/>
      <family val="2"/>
      <scheme val="minor"/>
    </font>
    <font>
      <sz val="10"/>
      <color theme="1"/>
      <name val="Arial"/>
      <family val="2"/>
    </font>
    <font>
      <b/>
      <i/>
      <sz val="22"/>
      <name val="Arial"/>
      <family val="2"/>
    </font>
    <font>
      <sz val="14"/>
      <name val="Arial"/>
      <family val="2"/>
    </font>
    <font>
      <i/>
      <sz val="10"/>
      <color rgb="FFFF0000"/>
      <name val="Arial"/>
      <family val="2"/>
    </font>
    <font>
      <b/>
      <u/>
      <sz val="10"/>
      <name val="Arial"/>
      <family val="2"/>
    </font>
    <font>
      <b/>
      <sz val="10"/>
      <color indexed="8"/>
      <name val="Arial"/>
      <family val="2"/>
    </font>
    <font>
      <b/>
      <sz val="14"/>
      <color rgb="FFFF0000"/>
      <name val="Arial"/>
      <family val="2"/>
    </font>
    <font>
      <sz val="14"/>
      <color rgb="FFFF0000"/>
      <name val="Arial"/>
      <family val="2"/>
    </font>
    <font>
      <sz val="10"/>
      <color rgb="FF000000"/>
      <name val="Arial"/>
      <family val="2"/>
    </font>
    <font>
      <sz val="8"/>
      <color theme="1"/>
      <name val="Calibri"/>
      <family val="2"/>
      <scheme val="minor"/>
    </font>
    <font>
      <sz val="10"/>
      <name val="Calibri"/>
      <family val="2"/>
      <scheme val="minor"/>
    </font>
    <font>
      <sz val="11"/>
      <name val="Calibri"/>
      <family val="2"/>
      <scheme val="minor"/>
    </font>
    <font>
      <b/>
      <sz val="9"/>
      <color indexed="81"/>
      <name val="Tahoma"/>
      <family val="2"/>
    </font>
    <font>
      <sz val="9"/>
      <color indexed="81"/>
      <name val="Tahoma"/>
      <family val="2"/>
    </font>
    <font>
      <b/>
      <sz val="16"/>
      <name val="Arial"/>
      <family val="2"/>
    </font>
    <font>
      <b/>
      <sz val="12"/>
      <color indexed="10"/>
      <name val="Arial Black"/>
      <family val="2"/>
    </font>
    <font>
      <b/>
      <sz val="20"/>
      <name val="Arial"/>
      <family val="2"/>
    </font>
    <font>
      <b/>
      <u/>
      <sz val="12"/>
      <color indexed="10"/>
      <name val="Arial Black"/>
      <family val="2"/>
    </font>
    <font>
      <u/>
      <sz val="10"/>
      <color indexed="10"/>
      <name val="Arial Black"/>
      <family val="2"/>
    </font>
    <font>
      <sz val="10"/>
      <color indexed="8"/>
      <name val="Arial"/>
      <family val="2"/>
    </font>
    <font>
      <b/>
      <u/>
      <sz val="16"/>
      <color indexed="10"/>
      <name val="Arial Black"/>
      <family val="2"/>
    </font>
    <font>
      <sz val="10"/>
      <color indexed="12"/>
      <name val="Arial"/>
      <family val="2"/>
    </font>
    <font>
      <sz val="10"/>
      <color indexed="12"/>
      <name val="Arial Black"/>
      <family val="2"/>
    </font>
    <font>
      <sz val="10"/>
      <name val="Arial Black"/>
      <family val="2"/>
    </font>
    <font>
      <b/>
      <u/>
      <sz val="10"/>
      <color indexed="10"/>
      <name val="Arial Black"/>
      <family val="2"/>
    </font>
    <font>
      <b/>
      <sz val="12"/>
      <color rgb="FFFF0000"/>
      <name val="Arial"/>
      <family val="2"/>
    </font>
    <font>
      <sz val="12"/>
      <color rgb="FFFF0000"/>
      <name val="Arial"/>
      <family val="2"/>
    </font>
    <font>
      <b/>
      <u/>
      <sz val="14"/>
      <name val="Arial"/>
      <family val="2"/>
    </font>
    <font>
      <u/>
      <sz val="10"/>
      <name val="Arial Black"/>
      <family val="2"/>
    </font>
    <font>
      <b/>
      <i/>
      <sz val="9"/>
      <color indexed="10"/>
      <name val="Arial"/>
      <family val="2"/>
    </font>
    <font>
      <b/>
      <i/>
      <sz val="9"/>
      <name val="Arial"/>
      <family val="2"/>
    </font>
    <font>
      <b/>
      <i/>
      <sz val="10"/>
      <name val="Arial"/>
      <family val="2"/>
    </font>
  </fonts>
  <fills count="12">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style="thin">
        <color indexed="22"/>
      </top>
      <bottom style="thin">
        <color indexed="64"/>
      </bottom>
      <diagonal/>
    </border>
    <border>
      <left/>
      <right/>
      <top style="thin">
        <color indexed="22"/>
      </top>
      <bottom/>
      <diagonal/>
    </border>
    <border>
      <left style="thin">
        <color indexed="64"/>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indexed="64"/>
      </left>
      <right/>
      <top style="thin">
        <color indexed="22"/>
      </top>
      <bottom/>
      <diagonal/>
    </border>
    <border>
      <left/>
      <right style="thin">
        <color indexed="22"/>
      </right>
      <top style="thin">
        <color indexed="22"/>
      </top>
      <bottom/>
      <diagonal/>
    </border>
    <border>
      <left style="thin">
        <color indexed="64"/>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indexed="64"/>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indexed="64"/>
      </left>
      <right/>
      <top style="thin">
        <color indexed="22"/>
      </top>
      <bottom style="thin">
        <color indexed="22"/>
      </bottom>
      <diagonal/>
    </border>
  </borders>
  <cellStyleXfs count="5">
    <xf numFmtId="0" fontId="0" fillId="0" borderId="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410">
    <xf numFmtId="0" fontId="0" fillId="0" borderId="0" xfId="0"/>
    <xf numFmtId="0" fontId="0" fillId="2" borderId="0" xfId="0" applyFill="1" applyProtection="1">
      <protection hidden="1"/>
    </xf>
    <xf numFmtId="0" fontId="4" fillId="2" borderId="0" xfId="2" applyFont="1" applyFill="1" applyAlignment="1" applyProtection="1"/>
    <xf numFmtId="0" fontId="5" fillId="2" borderId="0" xfId="0" applyFont="1" applyFill="1" applyProtection="1">
      <protection hidden="1"/>
    </xf>
    <xf numFmtId="0" fontId="0" fillId="2" borderId="1" xfId="0"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0" fillId="2" borderId="4" xfId="0" applyFill="1" applyBorder="1" applyProtection="1">
      <protection hidden="1"/>
    </xf>
    <xf numFmtId="0" fontId="0" fillId="2" borderId="5" xfId="0" applyFill="1" applyBorder="1" applyProtection="1">
      <protection hidden="1"/>
    </xf>
    <xf numFmtId="0" fontId="7" fillId="2" borderId="4" xfId="0" applyFont="1" applyFill="1" applyBorder="1" applyProtection="1">
      <protection hidden="1"/>
    </xf>
    <xf numFmtId="0" fontId="8" fillId="2" borderId="0" xfId="0" applyFont="1" applyFill="1" applyProtection="1">
      <protection hidden="1"/>
    </xf>
    <xf numFmtId="0" fontId="9" fillId="2" borderId="0" xfId="0" applyFont="1" applyFill="1" applyAlignment="1" applyProtection="1">
      <alignment horizontal="left"/>
      <protection hidden="1"/>
    </xf>
    <xf numFmtId="1" fontId="8" fillId="2" borderId="0" xfId="0" applyNumberFormat="1" applyFont="1" applyFill="1" applyAlignment="1" applyProtection="1">
      <alignment horizontal="left"/>
      <protection hidden="1"/>
    </xf>
    <xf numFmtId="0" fontId="12" fillId="2" borderId="0" xfId="0" applyFont="1" applyFill="1" applyProtection="1">
      <protection hidden="1"/>
    </xf>
    <xf numFmtId="0" fontId="11" fillId="2" borderId="0" xfId="0" applyFont="1" applyFill="1" applyProtection="1">
      <protection hidden="1"/>
    </xf>
    <xf numFmtId="164" fontId="13" fillId="2" borderId="0" xfId="0" applyNumberFormat="1" applyFont="1" applyFill="1" applyAlignment="1" applyProtection="1">
      <alignment horizontal="right"/>
      <protection hidden="1"/>
    </xf>
    <xf numFmtId="165" fontId="11" fillId="2" borderId="0" xfId="0" applyNumberFormat="1" applyFont="1" applyFill="1" applyAlignment="1" applyProtection="1">
      <alignment horizontal="right"/>
      <protection hidden="1"/>
    </xf>
    <xf numFmtId="3" fontId="0" fillId="2" borderId="0" xfId="0" applyNumberFormat="1" applyFill="1" applyProtection="1">
      <protection hidden="1"/>
    </xf>
    <xf numFmtId="3" fontId="13" fillId="2" borderId="0" xfId="0" applyNumberFormat="1" applyFont="1" applyFill="1" applyAlignment="1" applyProtection="1">
      <alignment horizontal="right"/>
      <protection hidden="1"/>
    </xf>
    <xf numFmtId="0" fontId="7" fillId="2" borderId="0" xfId="0" applyFont="1" applyFill="1" applyProtection="1">
      <protection hidden="1"/>
    </xf>
    <xf numFmtId="0" fontId="13" fillId="2" borderId="0" xfId="0" applyFont="1" applyFill="1" applyProtection="1">
      <protection hidden="1"/>
    </xf>
    <xf numFmtId="3" fontId="14" fillId="2" borderId="0" xfId="0" applyNumberFormat="1" applyFont="1" applyFill="1" applyProtection="1">
      <protection hidden="1"/>
    </xf>
    <xf numFmtId="3" fontId="11" fillId="2" borderId="0" xfId="0" applyNumberFormat="1" applyFont="1" applyFill="1" applyProtection="1">
      <protection hidden="1"/>
    </xf>
    <xf numFmtId="3" fontId="13" fillId="2" borderId="0" xfId="0" applyNumberFormat="1" applyFont="1" applyFill="1" applyProtection="1">
      <protection hidden="1"/>
    </xf>
    <xf numFmtId="3" fontId="15" fillId="2" borderId="0" xfId="0" applyNumberFormat="1" applyFont="1" applyFill="1" applyProtection="1">
      <protection hidden="1"/>
    </xf>
    <xf numFmtId="0" fontId="7" fillId="2" borderId="0" xfId="0" applyFont="1" applyFill="1" applyAlignment="1" applyProtection="1">
      <alignment horizontal="right"/>
      <protection hidden="1"/>
    </xf>
    <xf numFmtId="3" fontId="16" fillId="2" borderId="0" xfId="0" applyNumberFormat="1" applyFont="1" applyFill="1" applyAlignment="1" applyProtection="1">
      <alignment horizontal="right"/>
      <protection hidden="1"/>
    </xf>
    <xf numFmtId="3" fontId="7" fillId="2" borderId="0" xfId="0" applyNumberFormat="1" applyFont="1" applyFill="1" applyAlignment="1" applyProtection="1">
      <alignment horizontal="right"/>
      <protection hidden="1"/>
    </xf>
    <xf numFmtId="0" fontId="7" fillId="2" borderId="5" xfId="0" applyFont="1" applyFill="1" applyBorder="1" applyProtection="1">
      <protection hidden="1"/>
    </xf>
    <xf numFmtId="0" fontId="7" fillId="0" borderId="4" xfId="0" applyFont="1" applyBorder="1" applyProtection="1">
      <protection hidden="1"/>
    </xf>
    <xf numFmtId="0" fontId="10" fillId="2" borderId="0" xfId="0" applyFont="1" applyFill="1" applyProtection="1">
      <protection hidden="1"/>
    </xf>
    <xf numFmtId="0" fontId="0" fillId="0" borderId="5" xfId="0"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3" fontId="17" fillId="2" borderId="7" xfId="0" applyNumberFormat="1" applyFont="1" applyFill="1" applyBorder="1" applyProtection="1">
      <protection hidden="1"/>
    </xf>
    <xf numFmtId="0" fontId="0" fillId="2" borderId="8" xfId="0" applyFill="1" applyBorder="1" applyProtection="1">
      <protection hidden="1"/>
    </xf>
    <xf numFmtId="0" fontId="18" fillId="2" borderId="0" xfId="0" applyFont="1" applyFill="1" applyProtection="1">
      <protection hidden="1"/>
    </xf>
    <xf numFmtId="0" fontId="19" fillId="2" borderId="0" xfId="2" applyFont="1" applyFill="1" applyAlignment="1" applyProtection="1"/>
    <xf numFmtId="0" fontId="18" fillId="2" borderId="0" xfId="0" applyFont="1" applyFill="1"/>
    <xf numFmtId="0" fontId="20" fillId="2" borderId="0" xfId="0" applyFont="1" applyFill="1" applyAlignment="1" applyProtection="1">
      <alignment horizontal="left"/>
      <protection hidden="1"/>
    </xf>
    <xf numFmtId="1" fontId="20" fillId="0" borderId="0" xfId="0" applyNumberFormat="1" applyFont="1" applyFill="1" applyBorder="1" applyAlignment="1" applyProtection="1">
      <alignment horizontal="left"/>
      <protection hidden="1"/>
    </xf>
    <xf numFmtId="43" fontId="0" fillId="0" borderId="0" xfId="1" applyFont="1"/>
    <xf numFmtId="0" fontId="0" fillId="4" borderId="0" xfId="0" applyFill="1"/>
    <xf numFmtId="0" fontId="0" fillId="0" borderId="0" xfId="0" applyAlignment="1">
      <alignment wrapText="1"/>
    </xf>
    <xf numFmtId="43" fontId="0" fillId="0" borderId="0" xfId="1" applyFont="1" applyAlignment="1">
      <alignment wrapText="1"/>
    </xf>
    <xf numFmtId="0" fontId="0" fillId="4" borderId="0" xfId="0" applyFill="1" applyAlignment="1">
      <alignment wrapText="1"/>
    </xf>
    <xf numFmtId="0" fontId="16" fillId="0" borderId="0" xfId="0" applyFont="1" applyAlignment="1">
      <alignment wrapText="1"/>
    </xf>
    <xf numFmtId="43" fontId="0" fillId="0" borderId="0" xfId="0" applyNumberFormat="1"/>
    <xf numFmtId="0" fontId="0" fillId="3" borderId="0" xfId="0" applyFill="1"/>
    <xf numFmtId="0" fontId="0" fillId="5" borderId="0" xfId="0" applyFill="1"/>
    <xf numFmtId="43" fontId="0" fillId="5" borderId="0" xfId="1" applyFont="1" applyFill="1"/>
    <xf numFmtId="43" fontId="0" fillId="5" borderId="0" xfId="0" applyNumberFormat="1" applyFill="1"/>
    <xf numFmtId="0" fontId="16" fillId="0" borderId="0" xfId="0" applyFont="1"/>
    <xf numFmtId="3" fontId="14" fillId="2" borderId="10" xfId="0" applyNumberFormat="1" applyFont="1" applyFill="1" applyBorder="1" applyProtection="1">
      <protection hidden="1"/>
    </xf>
    <xf numFmtId="0" fontId="23" fillId="2" borderId="0" xfId="0" applyFont="1" applyFill="1"/>
    <xf numFmtId="0" fontId="7" fillId="0" borderId="0" xfId="0" applyFont="1"/>
    <xf numFmtId="1" fontId="9" fillId="2" borderId="0" xfId="0" applyNumberFormat="1" applyFont="1" applyFill="1" applyAlignment="1" applyProtection="1">
      <alignment horizontal="left"/>
      <protection hidden="1"/>
    </xf>
    <xf numFmtId="0" fontId="14" fillId="2" borderId="0" xfId="0" applyFont="1" applyFill="1" applyAlignment="1" applyProtection="1">
      <alignment horizontal="left"/>
      <protection hidden="1"/>
    </xf>
    <xf numFmtId="0" fontId="24" fillId="2" borderId="0" xfId="0" applyFont="1" applyFill="1" applyProtection="1">
      <protection hidden="1"/>
    </xf>
    <xf numFmtId="164" fontId="24" fillId="2" borderId="0" xfId="0" applyNumberFormat="1" applyFont="1" applyFill="1" applyProtection="1">
      <protection hidden="1"/>
    </xf>
    <xf numFmtId="164" fontId="0" fillId="2" borderId="0" xfId="0" applyNumberFormat="1" applyFill="1" applyProtection="1">
      <protection hidden="1"/>
    </xf>
    <xf numFmtId="0" fontId="15" fillId="2" borderId="0" xfId="0" applyFont="1" applyFill="1" applyAlignment="1" applyProtection="1">
      <alignment horizontal="left"/>
      <protection hidden="1"/>
    </xf>
    <xf numFmtId="164" fontId="13" fillId="2" borderId="0" xfId="0" applyNumberFormat="1" applyFont="1" applyFill="1" applyProtection="1">
      <protection hidden="1"/>
    </xf>
    <xf numFmtId="0" fontId="25" fillId="2" borderId="0" xfId="0" applyFont="1" applyFill="1" applyAlignment="1" applyProtection="1">
      <alignment horizontal="left"/>
      <protection hidden="1"/>
    </xf>
    <xf numFmtId="0" fontId="26" fillId="2" borderId="0" xfId="0" applyFont="1" applyFill="1" applyAlignment="1" applyProtection="1">
      <alignment horizontal="right"/>
      <protection hidden="1"/>
    </xf>
    <xf numFmtId="0" fontId="29" fillId="0" borderId="0" xfId="0" applyFont="1"/>
    <xf numFmtId="0" fontId="6" fillId="6" borderId="1" xfId="0" applyFont="1" applyFill="1" applyBorder="1" applyProtection="1">
      <protection hidden="1"/>
    </xf>
    <xf numFmtId="0" fontId="6" fillId="6" borderId="2" xfId="0" applyFont="1" applyFill="1" applyBorder="1" applyProtection="1">
      <protection hidden="1"/>
    </xf>
    <xf numFmtId="0" fontId="6" fillId="6" borderId="3" xfId="0" applyFont="1" applyFill="1" applyBorder="1" applyProtection="1">
      <protection hidden="1"/>
    </xf>
    <xf numFmtId="0" fontId="7" fillId="6" borderId="1" xfId="0" applyFont="1" applyFill="1" applyBorder="1" applyProtection="1">
      <protection hidden="1"/>
    </xf>
    <xf numFmtId="0" fontId="7" fillId="6" borderId="2" xfId="0" applyFont="1" applyFill="1" applyBorder="1" applyProtection="1">
      <protection hidden="1"/>
    </xf>
    <xf numFmtId="0" fontId="10" fillId="6" borderId="2" xfId="0" applyFont="1" applyFill="1" applyBorder="1" applyProtection="1">
      <protection hidden="1"/>
    </xf>
    <xf numFmtId="0" fontId="7" fillId="6" borderId="2" xfId="0" applyFont="1" applyFill="1" applyBorder="1" applyAlignment="1" applyProtection="1">
      <alignment horizontal="right"/>
      <protection hidden="1"/>
    </xf>
    <xf numFmtId="0" fontId="11" fillId="6" borderId="2" xfId="0" applyFont="1" applyFill="1" applyBorder="1" applyAlignment="1" applyProtection="1">
      <alignment horizontal="right"/>
      <protection hidden="1"/>
    </xf>
    <xf numFmtId="0" fontId="7" fillId="6" borderId="3" xfId="0" applyFont="1" applyFill="1" applyBorder="1" applyProtection="1">
      <protection hidden="1"/>
    </xf>
    <xf numFmtId="0" fontId="0" fillId="6" borderId="2" xfId="0" applyFill="1" applyBorder="1" applyProtection="1">
      <protection hidden="1"/>
    </xf>
    <xf numFmtId="0" fontId="13" fillId="6" borderId="2" xfId="0" applyFont="1" applyFill="1" applyBorder="1" applyProtection="1">
      <protection hidden="1"/>
    </xf>
    <xf numFmtId="3" fontId="11" fillId="6" borderId="2" xfId="0" applyNumberFormat="1" applyFont="1" applyFill="1" applyBorder="1" applyProtection="1">
      <protection hidden="1"/>
    </xf>
    <xf numFmtId="164" fontId="10" fillId="6" borderId="2" xfId="0" applyNumberFormat="1" applyFont="1" applyFill="1" applyBorder="1" applyProtection="1">
      <protection hidden="1"/>
    </xf>
    <xf numFmtId="0" fontId="0" fillId="6" borderId="3" xfId="0" applyFill="1" applyBorder="1" applyProtection="1">
      <protection hidden="1"/>
    </xf>
    <xf numFmtId="0" fontId="0" fillId="6" borderId="9" xfId="0" applyFill="1" applyBorder="1" applyProtection="1">
      <protection hidden="1"/>
    </xf>
    <xf numFmtId="0" fontId="0" fillId="6" borderId="10" xfId="0" applyFill="1" applyBorder="1" applyProtection="1">
      <protection hidden="1"/>
    </xf>
    <xf numFmtId="0" fontId="0" fillId="6" borderId="11" xfId="0" applyFill="1" applyBorder="1" applyProtection="1">
      <protection hidden="1"/>
    </xf>
    <xf numFmtId="0" fontId="7" fillId="6" borderId="4" xfId="0" applyFont="1" applyFill="1" applyBorder="1" applyProtection="1">
      <protection hidden="1"/>
    </xf>
    <xf numFmtId="0" fontId="0" fillId="6" borderId="0" xfId="0" applyFill="1" applyProtection="1">
      <protection hidden="1"/>
    </xf>
    <xf numFmtId="0" fontId="0" fillId="6" borderId="5" xfId="0" applyFill="1" applyBorder="1" applyProtection="1">
      <protection hidden="1"/>
    </xf>
    <xf numFmtId="0" fontId="0" fillId="6" borderId="4" xfId="0" applyFill="1" applyBorder="1" applyProtection="1">
      <protection hidden="1"/>
    </xf>
    <xf numFmtId="0" fontId="0" fillId="6" borderId="4" xfId="0" applyFill="1" applyBorder="1" applyAlignment="1" applyProtection="1">
      <alignment horizontal="left"/>
      <protection hidden="1"/>
    </xf>
    <xf numFmtId="0" fontId="8" fillId="6" borderId="0" xfId="0" applyFont="1" applyFill="1" applyAlignment="1" applyProtection="1">
      <alignment horizontal="left"/>
      <protection hidden="1"/>
    </xf>
    <xf numFmtId="0" fontId="20" fillId="6" borderId="4" xfId="0" applyFont="1" applyFill="1" applyBorder="1" applyAlignment="1" applyProtection="1">
      <alignment horizontal="right"/>
      <protection hidden="1"/>
    </xf>
    <xf numFmtId="0" fontId="16" fillId="6" borderId="4" xfId="0" applyFont="1" applyFill="1" applyBorder="1" applyProtection="1">
      <protection hidden="1"/>
    </xf>
    <xf numFmtId="0" fontId="0" fillId="6" borderId="6" xfId="0" applyFill="1" applyBorder="1" applyProtection="1">
      <protection hidden="1"/>
    </xf>
    <xf numFmtId="0" fontId="0" fillId="6" borderId="7" xfId="0" applyFill="1" applyBorder="1" applyProtection="1">
      <protection hidden="1"/>
    </xf>
    <xf numFmtId="0" fontId="0" fillId="6" borderId="8" xfId="0" applyFill="1" applyBorder="1" applyProtection="1">
      <protection hidden="1"/>
    </xf>
    <xf numFmtId="0" fontId="6" fillId="6" borderId="1" xfId="0" applyFont="1" applyFill="1" applyBorder="1" applyAlignment="1" applyProtection="1">
      <protection hidden="1"/>
    </xf>
    <xf numFmtId="0" fontId="6" fillId="6" borderId="2" xfId="0" applyFont="1" applyFill="1" applyBorder="1" applyAlignment="1" applyProtection="1">
      <protection hidden="1"/>
    </xf>
    <xf numFmtId="0" fontId="6" fillId="6" borderId="3" xfId="0" applyFont="1" applyFill="1" applyBorder="1" applyAlignment="1" applyProtection="1">
      <protection hidden="1"/>
    </xf>
    <xf numFmtId="0" fontId="8" fillId="6" borderId="2" xfId="0" applyFont="1" applyFill="1" applyBorder="1" applyProtection="1">
      <protection hidden="1"/>
    </xf>
    <xf numFmtId="0" fontId="10" fillId="6" borderId="2" xfId="0" applyFont="1" applyFill="1" applyBorder="1" applyAlignment="1" applyProtection="1">
      <alignment horizontal="left"/>
      <protection hidden="1"/>
    </xf>
    <xf numFmtId="0" fontId="7" fillId="6" borderId="1" xfId="0" applyFont="1" applyFill="1" applyBorder="1" applyAlignment="1" applyProtection="1">
      <alignment vertical="center"/>
      <protection hidden="1"/>
    </xf>
    <xf numFmtId="0" fontId="8" fillId="6" borderId="2" xfId="0" applyFont="1" applyFill="1" applyBorder="1" applyAlignment="1" applyProtection="1">
      <alignment vertical="center"/>
      <protection hidden="1"/>
    </xf>
    <xf numFmtId="0" fontId="14" fillId="6" borderId="2" xfId="0" applyFont="1" applyFill="1" applyBorder="1" applyAlignment="1" applyProtection="1">
      <alignment horizontal="left" vertical="center"/>
      <protection hidden="1"/>
    </xf>
    <xf numFmtId="0" fontId="0" fillId="6" borderId="2" xfId="0" applyFill="1" applyBorder="1" applyAlignment="1" applyProtection="1">
      <alignment vertical="center"/>
      <protection hidden="1"/>
    </xf>
    <xf numFmtId="164" fontId="13" fillId="6" borderId="2" xfId="0" applyNumberFormat="1" applyFont="1" applyFill="1" applyBorder="1" applyAlignment="1" applyProtection="1">
      <alignment vertical="center"/>
      <protection hidden="1"/>
    </xf>
    <xf numFmtId="164" fontId="11" fillId="6" borderId="2" xfId="0" quotePrefix="1" applyNumberFormat="1" applyFont="1" applyFill="1" applyBorder="1" applyAlignment="1" applyProtection="1">
      <alignment vertical="center"/>
      <protection hidden="1"/>
    </xf>
    <xf numFmtId="164" fontId="0" fillId="6" borderId="2" xfId="0" applyNumberFormat="1" applyFill="1" applyBorder="1" applyAlignment="1" applyProtection="1">
      <alignment vertical="center"/>
      <protection hidden="1"/>
    </xf>
    <xf numFmtId="0" fontId="0" fillId="6" borderId="3" xfId="0" applyFill="1" applyBorder="1" applyAlignment="1" applyProtection="1">
      <alignment vertical="center"/>
      <protection hidden="1"/>
    </xf>
    <xf numFmtId="0" fontId="8" fillId="6" borderId="4" xfId="0" applyFont="1" applyFill="1" applyBorder="1" applyAlignment="1" applyProtection="1">
      <alignment horizontal="right"/>
      <protection hidden="1"/>
    </xf>
    <xf numFmtId="0" fontId="16" fillId="6" borderId="4" xfId="2" applyFont="1" applyFill="1" applyBorder="1" applyAlignment="1" applyProtection="1"/>
    <xf numFmtId="0" fontId="16" fillId="6" borderId="0" xfId="0" applyFont="1" applyFill="1"/>
    <xf numFmtId="0" fontId="1" fillId="0" borderId="0" xfId="3"/>
    <xf numFmtId="4" fontId="1" fillId="0" borderId="0" xfId="3" applyNumberFormat="1"/>
    <xf numFmtId="4" fontId="21" fillId="6" borderId="13" xfId="3" applyNumberFormat="1" applyFont="1" applyFill="1" applyBorder="1"/>
    <xf numFmtId="4" fontId="21" fillId="6" borderId="14" xfId="3" applyNumberFormat="1" applyFont="1" applyFill="1" applyBorder="1"/>
    <xf numFmtId="0" fontId="21" fillId="6" borderId="14" xfId="3" applyFont="1" applyFill="1" applyBorder="1"/>
    <xf numFmtId="0" fontId="7" fillId="6" borderId="15" xfId="3" applyFont="1" applyFill="1" applyBorder="1"/>
    <xf numFmtId="0" fontId="1" fillId="0" borderId="0" xfId="3" applyProtection="1">
      <protection locked="0"/>
    </xf>
    <xf numFmtId="166" fontId="30" fillId="0" borderId="0" xfId="4" applyNumberFormat="1" applyFont="1"/>
    <xf numFmtId="0" fontId="16" fillId="0" borderId="0" xfId="3" applyFont="1"/>
    <xf numFmtId="0" fontId="7" fillId="0" borderId="0" xfId="3" applyFont="1"/>
    <xf numFmtId="0" fontId="21" fillId="0" borderId="0" xfId="3" applyFont="1"/>
    <xf numFmtId="0" fontId="31" fillId="0" borderId="0" xfId="3" applyFont="1"/>
    <xf numFmtId="4" fontId="21" fillId="0" borderId="0" xfId="3" applyNumberFormat="1" applyFont="1"/>
    <xf numFmtId="4" fontId="21" fillId="7" borderId="14" xfId="3" applyNumberFormat="1" applyFont="1" applyFill="1" applyBorder="1"/>
    <xf numFmtId="0" fontId="7" fillId="7" borderId="14" xfId="3" applyFont="1" applyFill="1" applyBorder="1"/>
    <xf numFmtId="0" fontId="21" fillId="7" borderId="15" xfId="3" applyFont="1" applyFill="1" applyBorder="1"/>
    <xf numFmtId="0" fontId="1" fillId="3" borderId="0" xfId="3" applyFill="1"/>
    <xf numFmtId="167" fontId="1" fillId="0" borderId="16" xfId="3" applyNumberFormat="1" applyBorder="1"/>
    <xf numFmtId="0" fontId="16" fillId="3" borderId="0" xfId="3" applyFont="1" applyFill="1"/>
    <xf numFmtId="0" fontId="1" fillId="8" borderId="0" xfId="3" applyFill="1"/>
    <xf numFmtId="4" fontId="1" fillId="9" borderId="0" xfId="3" applyNumberFormat="1" applyFill="1"/>
    <xf numFmtId="4" fontId="1" fillId="3" borderId="0" xfId="3" applyNumberFormat="1" applyFill="1"/>
    <xf numFmtId="0" fontId="32" fillId="9" borderId="0" xfId="3" applyFont="1" applyFill="1"/>
    <xf numFmtId="0" fontId="32" fillId="3" borderId="0" xfId="3" applyFont="1" applyFill="1"/>
    <xf numFmtId="0" fontId="1" fillId="9" borderId="0" xfId="3" applyFill="1"/>
    <xf numFmtId="4" fontId="7" fillId="7" borderId="14" xfId="3" applyNumberFormat="1" applyFont="1" applyFill="1" applyBorder="1"/>
    <xf numFmtId="4" fontId="21" fillId="7" borderId="15" xfId="3" applyNumberFormat="1" applyFont="1" applyFill="1" applyBorder="1"/>
    <xf numFmtId="4" fontId="1" fillId="8" borderId="0" xfId="3" applyNumberFormat="1" applyFill="1"/>
    <xf numFmtId="4" fontId="16" fillId="0" borderId="0" xfId="3" applyNumberFormat="1" applyFont="1"/>
    <xf numFmtId="0" fontId="1" fillId="7" borderId="0" xfId="3" applyFill="1"/>
    <xf numFmtId="4" fontId="33" fillId="0" borderId="0" xfId="3" applyNumberFormat="1" applyFont="1"/>
    <xf numFmtId="0" fontId="16" fillId="8" borderId="0" xfId="3" applyFont="1" applyFill="1"/>
    <xf numFmtId="0" fontId="22" fillId="8" borderId="0" xfId="3" applyFont="1" applyFill="1"/>
    <xf numFmtId="0" fontId="22" fillId="0" borderId="0" xfId="3" applyFont="1"/>
    <xf numFmtId="168" fontId="1" fillId="0" borderId="0" xfId="3" applyNumberFormat="1"/>
    <xf numFmtId="0" fontId="22" fillId="3" borderId="0" xfId="3" applyFont="1" applyFill="1"/>
    <xf numFmtId="0" fontId="21" fillId="10" borderId="12" xfId="3" applyFont="1" applyFill="1" applyBorder="1" applyAlignment="1">
      <alignment vertical="top" wrapText="1"/>
    </xf>
    <xf numFmtId="0" fontId="21" fillId="10" borderId="15" xfId="3" applyFont="1" applyFill="1" applyBorder="1" applyAlignment="1">
      <alignment vertical="top" wrapText="1"/>
    </xf>
    <xf numFmtId="0" fontId="21" fillId="10" borderId="15" xfId="3" applyFont="1" applyFill="1" applyBorder="1" applyAlignment="1">
      <alignment horizontal="center" vertical="top" wrapText="1"/>
    </xf>
    <xf numFmtId="0" fontId="21" fillId="10" borderId="12" xfId="3" applyFont="1" applyFill="1" applyBorder="1" applyAlignment="1">
      <alignment horizontal="center" vertical="top" wrapText="1"/>
    </xf>
    <xf numFmtId="0" fontId="21" fillId="10" borderId="15" xfId="3" quotePrefix="1" applyFont="1" applyFill="1" applyBorder="1" applyAlignment="1">
      <alignment horizontal="center" vertical="top" wrapText="1"/>
    </xf>
    <xf numFmtId="0" fontId="21" fillId="10" borderId="14" xfId="3" applyFont="1" applyFill="1" applyBorder="1" applyAlignment="1">
      <alignment vertical="top" wrapText="1"/>
    </xf>
    <xf numFmtId="0" fontId="7" fillId="10" borderId="12" xfId="3" applyFont="1" applyFill="1" applyBorder="1" applyAlignment="1">
      <alignment vertical="top" wrapText="1"/>
    </xf>
    <xf numFmtId="0" fontId="7" fillId="10" borderId="14" xfId="3" applyFont="1" applyFill="1" applyBorder="1" applyAlignment="1">
      <alignment vertical="top" wrapText="1"/>
    </xf>
    <xf numFmtId="0" fontId="11" fillId="0" borderId="0" xfId="0" applyFont="1"/>
    <xf numFmtId="0" fontId="0" fillId="2" borderId="0" xfId="0" applyFill="1"/>
    <xf numFmtId="0" fontId="0" fillId="2" borderId="7" xfId="0" applyFill="1" applyBorder="1"/>
    <xf numFmtId="0" fontId="0" fillId="2" borderId="10" xfId="0" applyFill="1" applyBorder="1"/>
    <xf numFmtId="0" fontId="16" fillId="2" borderId="0" xfId="0" applyFont="1" applyFill="1"/>
    <xf numFmtId="3" fontId="16" fillId="2" borderId="20" xfId="0" applyNumberFormat="1" applyFont="1" applyFill="1" applyBorder="1" applyProtection="1">
      <protection locked="0"/>
    </xf>
    <xf numFmtId="3" fontId="7" fillId="2" borderId="20" xfId="0" applyNumberFormat="1" applyFont="1" applyFill="1" applyBorder="1"/>
    <xf numFmtId="3" fontId="17" fillId="2" borderId="7" xfId="0" applyNumberFormat="1" applyFont="1" applyFill="1" applyBorder="1"/>
    <xf numFmtId="0" fontId="7" fillId="2" borderId="21" xfId="0" applyFont="1" applyFill="1" applyBorder="1" applyAlignment="1">
      <alignment horizontal="right"/>
    </xf>
    <xf numFmtId="169" fontId="16" fillId="2" borderId="20" xfId="0" applyNumberFormat="1" applyFont="1" applyFill="1" applyBorder="1" applyAlignment="1" applyProtection="1">
      <alignment horizontal="center"/>
      <protection locked="0"/>
    </xf>
    <xf numFmtId="0" fontId="16" fillId="2" borderId="22" xfId="0" applyFont="1" applyFill="1" applyBorder="1"/>
    <xf numFmtId="3" fontId="16" fillId="2" borderId="20" xfId="0" applyNumberFormat="1" applyFont="1" applyFill="1" applyBorder="1"/>
    <xf numFmtId="0" fontId="7" fillId="2" borderId="7" xfId="0" applyFont="1" applyFill="1" applyBorder="1" applyAlignment="1">
      <alignment horizontal="right"/>
    </xf>
    <xf numFmtId="0" fontId="16" fillId="2" borderId="17" xfId="0" applyFont="1" applyFill="1" applyBorder="1" applyProtection="1">
      <protection locked="0"/>
    </xf>
    <xf numFmtId="0" fontId="16" fillId="2" borderId="18" xfId="0" applyFont="1" applyFill="1" applyBorder="1" applyProtection="1">
      <protection locked="0"/>
    </xf>
    <xf numFmtId="0" fontId="16" fillId="2" borderId="19" xfId="0" applyFont="1" applyFill="1" applyBorder="1" applyProtection="1">
      <protection locked="0"/>
    </xf>
    <xf numFmtId="0" fontId="16" fillId="2" borderId="17" xfId="0" applyFont="1" applyFill="1" applyBorder="1" applyAlignment="1" applyProtection="1">
      <alignment wrapText="1"/>
      <protection locked="0"/>
    </xf>
    <xf numFmtId="0" fontId="16" fillId="2" borderId="18" xfId="0" applyFont="1" applyFill="1" applyBorder="1" applyAlignment="1" applyProtection="1">
      <alignment wrapText="1"/>
      <protection locked="0"/>
    </xf>
    <xf numFmtId="0" fontId="16" fillId="2" borderId="19" xfId="0" applyFont="1" applyFill="1" applyBorder="1" applyAlignment="1" applyProtection="1">
      <alignment wrapText="1"/>
      <protection locked="0"/>
    </xf>
    <xf numFmtId="0" fontId="16" fillId="2" borderId="17" xfId="0" applyFont="1" applyFill="1" applyBorder="1"/>
    <xf numFmtId="0" fontId="16" fillId="2" borderId="18" xfId="0" applyFont="1" applyFill="1" applyBorder="1"/>
    <xf numFmtId="0" fontId="16" fillId="2" borderId="19" xfId="0" applyFont="1" applyFill="1" applyBorder="1"/>
    <xf numFmtId="0" fontId="0" fillId="2" borderId="0" xfId="0" applyFill="1" applyBorder="1"/>
    <xf numFmtId="0" fontId="7" fillId="2" borderId="0" xfId="0" applyFont="1" applyFill="1" applyBorder="1"/>
    <xf numFmtId="0" fontId="8" fillId="2" borderId="0" xfId="0" applyFont="1" applyFill="1" applyBorder="1"/>
    <xf numFmtId="0" fontId="37" fillId="2" borderId="0" xfId="0" applyFont="1" applyFill="1" applyBorder="1" applyAlignment="1">
      <alignment horizontal="left"/>
    </xf>
    <xf numFmtId="1" fontId="8" fillId="2" borderId="0" xfId="0" applyNumberFormat="1" applyFont="1" applyFill="1" applyBorder="1" applyAlignment="1">
      <alignment horizontal="left"/>
    </xf>
    <xf numFmtId="1" fontId="37" fillId="2" borderId="0" xfId="0" applyNumberFormat="1" applyFont="1" applyFill="1" applyBorder="1" applyAlignment="1">
      <alignment horizontal="left"/>
    </xf>
    <xf numFmtId="0" fontId="9" fillId="2" borderId="0" xfId="0" applyFont="1" applyFill="1" applyBorder="1" applyAlignment="1">
      <alignment horizontal="left"/>
    </xf>
    <xf numFmtId="0" fontId="16" fillId="2" borderId="0" xfId="0" applyFont="1" applyFill="1" applyBorder="1"/>
    <xf numFmtId="0" fontId="39" fillId="2" borderId="0" xfId="0" applyFont="1" applyFill="1" applyBorder="1" applyAlignment="1">
      <alignment wrapText="1"/>
    </xf>
    <xf numFmtId="0" fontId="40" fillId="0" borderId="0" xfId="0" applyFont="1" applyBorder="1" applyAlignment="1">
      <alignment wrapText="1"/>
    </xf>
    <xf numFmtId="0" fontId="7" fillId="2" borderId="0" xfId="0" applyFont="1" applyFill="1" applyBorder="1" applyAlignment="1">
      <alignment horizontal="right"/>
    </xf>
    <xf numFmtId="0" fontId="11" fillId="2" borderId="0" xfId="0" applyFont="1" applyFill="1" applyBorder="1"/>
    <xf numFmtId="3" fontId="16" fillId="2" borderId="0" xfId="0" applyNumberFormat="1" applyFont="1" applyFill="1" applyBorder="1"/>
    <xf numFmtId="3" fontId="5" fillId="2" borderId="0" xfId="0" applyNumberFormat="1" applyFont="1" applyFill="1" applyBorder="1" applyAlignment="1">
      <alignment horizontal="center"/>
    </xf>
    <xf numFmtId="3" fontId="7" fillId="2" borderId="0" xfId="0" applyNumberFormat="1" applyFont="1" applyFill="1" applyBorder="1"/>
    <xf numFmtId="0" fontId="16" fillId="0" borderId="0" xfId="0" applyFont="1" applyBorder="1"/>
    <xf numFmtId="3" fontId="27" fillId="2" borderId="0" xfId="0" applyNumberFormat="1" applyFont="1" applyFill="1" applyBorder="1"/>
    <xf numFmtId="3" fontId="41" fillId="2" borderId="0" xfId="0" applyNumberFormat="1" applyFont="1" applyFill="1" applyBorder="1"/>
    <xf numFmtId="0" fontId="39" fillId="2" borderId="0" xfId="0" applyFont="1" applyFill="1" applyBorder="1"/>
    <xf numFmtId="3" fontId="7" fillId="2" borderId="0" xfId="0" applyNumberFormat="1" applyFont="1" applyFill="1" applyBorder="1" applyAlignment="1">
      <alignment horizontal="right"/>
    </xf>
    <xf numFmtId="0" fontId="13" fillId="2" borderId="0" xfId="0" applyFont="1" applyFill="1" applyBorder="1"/>
    <xf numFmtId="3" fontId="15" fillId="2" borderId="0" xfId="0" applyNumberFormat="1" applyFont="1" applyFill="1" applyBorder="1"/>
    <xf numFmtId="3" fontId="14" fillId="2" borderId="0" xfId="0" applyNumberFormat="1" applyFont="1" applyFill="1" applyBorder="1"/>
    <xf numFmtId="3" fontId="17" fillId="2" borderId="0" xfId="0" applyNumberFormat="1" applyFont="1" applyFill="1" applyBorder="1"/>
    <xf numFmtId="0" fontId="0" fillId="0" borderId="0" xfId="0" applyBorder="1"/>
    <xf numFmtId="0" fontId="7" fillId="2" borderId="0" xfId="0" applyFont="1" applyFill="1" applyBorder="1" applyAlignment="1">
      <alignment horizontal="center"/>
    </xf>
    <xf numFmtId="0" fontId="16" fillId="2" borderId="0" xfId="0" applyFont="1" applyFill="1" applyBorder="1" applyAlignment="1">
      <alignment horizontal="center"/>
    </xf>
    <xf numFmtId="170" fontId="16" fillId="2" borderId="0" xfId="0" applyNumberFormat="1" applyFont="1" applyFill="1" applyBorder="1" applyAlignment="1">
      <alignment horizontal="center"/>
    </xf>
    <xf numFmtId="170" fontId="7" fillId="2" borderId="0" xfId="0" applyNumberFormat="1" applyFont="1" applyFill="1" applyBorder="1" applyAlignment="1">
      <alignment horizontal="center"/>
    </xf>
    <xf numFmtId="3" fontId="16" fillId="2" borderId="0" xfId="0" applyNumberFormat="1" applyFont="1" applyFill="1" applyBorder="1" applyAlignment="1">
      <alignment horizontal="center"/>
    </xf>
    <xf numFmtId="0" fontId="16" fillId="0" borderId="0" xfId="0" applyFont="1" applyBorder="1" applyAlignment="1">
      <alignment wrapText="1"/>
    </xf>
    <xf numFmtId="0" fontId="42" fillId="2" borderId="0" xfId="0" applyFont="1" applyFill="1" applyBorder="1" applyAlignment="1">
      <alignment wrapText="1"/>
    </xf>
    <xf numFmtId="0" fontId="24" fillId="2" borderId="0" xfId="0" applyFont="1" applyFill="1" applyBorder="1" applyAlignment="1">
      <alignment horizontal="right"/>
    </xf>
    <xf numFmtId="1" fontId="16" fillId="2" borderId="0" xfId="0" applyNumberFormat="1" applyFont="1" applyFill="1" applyBorder="1"/>
    <xf numFmtId="0" fontId="8" fillId="2" borderId="0" xfId="0" applyFont="1" applyFill="1" applyBorder="1" applyAlignment="1">
      <alignment wrapText="1"/>
    </xf>
    <xf numFmtId="0" fontId="7" fillId="0" borderId="0" xfId="0" applyFont="1" applyBorder="1" applyAlignment="1">
      <alignment wrapText="1"/>
    </xf>
    <xf numFmtId="3" fontId="11" fillId="2" borderId="0" xfId="0" applyNumberFormat="1" applyFont="1" applyFill="1" applyBorder="1" applyAlignment="1">
      <alignment horizontal="right"/>
    </xf>
    <xf numFmtId="0" fontId="11" fillId="2" borderId="0" xfId="0" applyFont="1" applyFill="1" applyBorder="1" applyAlignment="1">
      <alignment horizontal="right"/>
    </xf>
    <xf numFmtId="3" fontId="11" fillId="2" borderId="0" xfId="0" applyNumberFormat="1" applyFont="1" applyFill="1" applyBorder="1" applyAlignment="1">
      <alignment horizontal="right" wrapText="1"/>
    </xf>
    <xf numFmtId="0" fontId="11" fillId="2" borderId="0" xfId="0" applyFont="1" applyFill="1" applyBorder="1" applyAlignment="1">
      <alignment horizontal="right" wrapText="1"/>
    </xf>
    <xf numFmtId="0" fontId="9" fillId="2" borderId="0" xfId="0" applyFont="1" applyFill="1" applyBorder="1" applyAlignment="1">
      <alignment horizontal="right" wrapText="1"/>
    </xf>
    <xf numFmtId="0" fontId="7" fillId="2" borderId="0" xfId="0" applyFont="1" applyFill="1" applyBorder="1" applyAlignment="1">
      <alignment horizontal="right" wrapText="1"/>
    </xf>
    <xf numFmtId="0" fontId="7" fillId="2" borderId="0" xfId="0" applyFont="1" applyFill="1" applyBorder="1" applyAlignment="1">
      <alignment wrapText="1"/>
    </xf>
    <xf numFmtId="0" fontId="36" fillId="11" borderId="1" xfId="0" applyFont="1" applyFill="1" applyBorder="1"/>
    <xf numFmtId="0" fontId="36" fillId="11" borderId="2" xfId="0" applyFont="1" applyFill="1" applyBorder="1"/>
    <xf numFmtId="0" fontId="36" fillId="11" borderId="3" xfId="0" applyFont="1" applyFill="1" applyBorder="1"/>
    <xf numFmtId="0" fontId="7" fillId="11" borderId="1" xfId="0" applyFont="1" applyFill="1" applyBorder="1"/>
    <xf numFmtId="0" fontId="8" fillId="11" borderId="2" xfId="0" applyFont="1" applyFill="1" applyBorder="1"/>
    <xf numFmtId="0" fontId="10" fillId="11" borderId="2" xfId="0" applyFont="1" applyFill="1" applyBorder="1" applyAlignment="1">
      <alignment horizontal="left"/>
    </xf>
    <xf numFmtId="0" fontId="10" fillId="11" borderId="2" xfId="0" applyFont="1" applyFill="1" applyBorder="1"/>
    <xf numFmtId="3" fontId="38" fillId="11" borderId="2" xfId="0" applyNumberFormat="1" applyFont="1" applyFill="1" applyBorder="1" applyAlignment="1">
      <alignment horizontal="center"/>
    </xf>
    <xf numFmtId="3" fontId="10" fillId="11" borderId="2" xfId="0" applyNumberFormat="1" applyFont="1" applyFill="1" applyBorder="1"/>
    <xf numFmtId="0" fontId="10" fillId="11" borderId="3" xfId="0" applyFont="1" applyFill="1" applyBorder="1"/>
    <xf numFmtId="0" fontId="7" fillId="11" borderId="2" xfId="0" applyFont="1" applyFill="1" applyBorder="1"/>
    <xf numFmtId="0" fontId="7" fillId="11" borderId="2" xfId="0" applyFont="1" applyFill="1" applyBorder="1" applyAlignment="1">
      <alignment horizontal="right"/>
    </xf>
    <xf numFmtId="0" fontId="11" fillId="11" borderId="2" xfId="0" applyFont="1" applyFill="1" applyBorder="1" applyAlignment="1">
      <alignment horizontal="right"/>
    </xf>
    <xf numFmtId="0" fontId="11" fillId="11" borderId="3" xfId="0" applyFont="1" applyFill="1" applyBorder="1" applyAlignment="1">
      <alignment horizontal="right"/>
    </xf>
    <xf numFmtId="3" fontId="11" fillId="11" borderId="20" xfId="0" applyNumberFormat="1" applyFont="1" applyFill="1" applyBorder="1"/>
    <xf numFmtId="0" fontId="10" fillId="11" borderId="2" xfId="0" applyFont="1" applyFill="1" applyBorder="1" applyAlignment="1">
      <alignment horizontal="right"/>
    </xf>
    <xf numFmtId="3" fontId="38" fillId="11" borderId="2" xfId="0" applyNumberFormat="1" applyFont="1" applyFill="1" applyBorder="1"/>
    <xf numFmtId="3" fontId="10" fillId="11" borderId="3" xfId="0" applyNumberFormat="1" applyFont="1" applyFill="1" applyBorder="1" applyAlignment="1">
      <alignment horizontal="right"/>
    </xf>
    <xf numFmtId="3" fontId="11" fillId="11" borderId="2" xfId="0" applyNumberFormat="1" applyFont="1" applyFill="1" applyBorder="1" applyAlignment="1">
      <alignment horizontal="right"/>
    </xf>
    <xf numFmtId="3" fontId="11" fillId="11" borderId="3" xfId="0" applyNumberFormat="1" applyFont="1" applyFill="1" applyBorder="1" applyAlignment="1">
      <alignment horizontal="right"/>
    </xf>
    <xf numFmtId="0" fontId="0" fillId="2" borderId="0" xfId="0" applyFill="1" applyAlignment="1">
      <alignment horizontal="right"/>
    </xf>
    <xf numFmtId="0" fontId="5" fillId="2" borderId="0" xfId="0" applyFont="1" applyFill="1"/>
    <xf numFmtId="0" fontId="0" fillId="2" borderId="0" xfId="0" applyFill="1" applyAlignment="1" applyProtection="1">
      <alignment horizontal="right"/>
      <protection hidden="1"/>
    </xf>
    <xf numFmtId="0" fontId="0" fillId="2" borderId="0" xfId="0" applyFill="1" applyAlignment="1" applyProtection="1">
      <alignment vertical="top"/>
      <protection hidden="1"/>
    </xf>
    <xf numFmtId="1" fontId="5" fillId="2" borderId="0" xfId="0" applyNumberFormat="1" applyFont="1" applyFill="1" applyAlignment="1" applyProtection="1">
      <alignment vertical="top"/>
      <protection hidden="1"/>
    </xf>
    <xf numFmtId="0" fontId="5" fillId="2" borderId="0" xfId="0" applyFont="1" applyFill="1" applyAlignment="1" applyProtection="1">
      <alignment vertical="top"/>
      <protection hidden="1"/>
    </xf>
    <xf numFmtId="3" fontId="5" fillId="2" borderId="0" xfId="0" applyNumberFormat="1" applyFont="1" applyFill="1" applyAlignment="1" applyProtection="1">
      <alignment vertical="top"/>
      <protection hidden="1"/>
    </xf>
    <xf numFmtId="0" fontId="16" fillId="2" borderId="0" xfId="0" quotePrefix="1" applyFont="1" applyFill="1" applyAlignment="1" applyProtection="1">
      <alignment horizontal="right"/>
      <protection hidden="1"/>
    </xf>
    <xf numFmtId="0" fontId="43" fillId="2" borderId="0" xfId="0" applyFont="1" applyFill="1" applyAlignment="1" applyProtection="1">
      <alignment vertical="top"/>
      <protection hidden="1"/>
    </xf>
    <xf numFmtId="0" fontId="0" fillId="2" borderId="0" xfId="0" quotePrefix="1" applyFill="1" applyAlignment="1" applyProtection="1">
      <alignment horizontal="right"/>
      <protection hidden="1"/>
    </xf>
    <xf numFmtId="0" fontId="0" fillId="2" borderId="5" xfId="0" applyFill="1" applyBorder="1" applyAlignment="1" applyProtection="1">
      <alignment horizontal="right"/>
      <protection hidden="1"/>
    </xf>
    <xf numFmtId="0" fontId="0" fillId="2" borderId="9" xfId="0" applyFill="1" applyBorder="1" applyProtection="1">
      <protection hidden="1"/>
    </xf>
    <xf numFmtId="0" fontId="0" fillId="2" borderId="10" xfId="0" applyFill="1" applyBorder="1" applyProtection="1">
      <protection hidden="1"/>
    </xf>
    <xf numFmtId="0" fontId="0" fillId="2" borderId="11" xfId="0" applyFill="1" applyBorder="1" applyProtection="1">
      <protection hidden="1"/>
    </xf>
    <xf numFmtId="0" fontId="37" fillId="2" borderId="0" xfId="0" applyFont="1" applyFill="1" applyAlignment="1" applyProtection="1">
      <alignment horizontal="left"/>
      <protection hidden="1"/>
    </xf>
    <xf numFmtId="1" fontId="37" fillId="2" borderId="0" xfId="0" applyNumberFormat="1" applyFont="1" applyFill="1" applyAlignment="1" applyProtection="1">
      <alignment horizontal="left"/>
      <protection hidden="1"/>
    </xf>
    <xf numFmtId="0" fontId="16" fillId="2" borderId="5" xfId="0" applyFont="1" applyFill="1" applyBorder="1" applyAlignment="1" applyProtection="1">
      <alignment horizontal="right"/>
      <protection hidden="1"/>
    </xf>
    <xf numFmtId="0" fontId="40" fillId="0" borderId="5" xfId="0" applyFont="1" applyBorder="1" applyAlignment="1" applyProtection="1">
      <alignment wrapText="1"/>
      <protection hidden="1"/>
    </xf>
    <xf numFmtId="3" fontId="41" fillId="2" borderId="0" xfId="0" applyNumberFormat="1" applyFont="1" applyFill="1" applyProtection="1">
      <protection hidden="1"/>
    </xf>
    <xf numFmtId="0" fontId="16" fillId="2" borderId="5" xfId="0" applyFont="1" applyFill="1" applyBorder="1" applyProtection="1">
      <protection hidden="1"/>
    </xf>
    <xf numFmtId="0" fontId="11" fillId="2" borderId="4" xfId="0" applyFont="1" applyFill="1" applyBorder="1" applyProtection="1">
      <protection hidden="1"/>
    </xf>
    <xf numFmtId="0" fontId="16" fillId="2" borderId="0" xfId="0" applyFont="1" applyFill="1" applyProtection="1">
      <protection hidden="1"/>
    </xf>
    <xf numFmtId="3" fontId="16" fillId="2" borderId="0" xfId="0" applyNumberFormat="1" applyFont="1" applyFill="1" applyProtection="1">
      <protection hidden="1"/>
    </xf>
    <xf numFmtId="3" fontId="16" fillId="0" borderId="20" xfId="0" applyNumberFormat="1" applyFont="1" applyBorder="1" applyProtection="1">
      <protection hidden="1"/>
    </xf>
    <xf numFmtId="0" fontId="16" fillId="2" borderId="0" xfId="0" applyFont="1" applyFill="1" applyAlignment="1" applyProtection="1">
      <alignment horizontal="right"/>
      <protection hidden="1"/>
    </xf>
    <xf numFmtId="0" fontId="45" fillId="8" borderId="4" xfId="0" applyFont="1" applyFill="1" applyBorder="1" applyAlignment="1">
      <alignment wrapText="1"/>
    </xf>
    <xf numFmtId="0" fontId="0" fillId="8" borderId="0" xfId="0" applyFill="1" applyAlignment="1">
      <alignment wrapText="1"/>
    </xf>
    <xf numFmtId="3" fontId="7" fillId="2" borderId="0" xfId="0" applyNumberFormat="1" applyFont="1" applyFill="1" applyProtection="1">
      <protection hidden="1"/>
    </xf>
    <xf numFmtId="3" fontId="7" fillId="2" borderId="20" xfId="0" applyNumberFormat="1" applyFont="1" applyFill="1" applyBorder="1" applyProtection="1">
      <protection hidden="1"/>
    </xf>
    <xf numFmtId="0" fontId="16" fillId="2" borderId="4" xfId="0" applyFont="1" applyFill="1" applyBorder="1" applyProtection="1">
      <protection hidden="1"/>
    </xf>
    <xf numFmtId="3" fontId="27" fillId="2" borderId="0" xfId="0" applyNumberFormat="1" applyFont="1" applyFill="1" applyProtection="1">
      <protection hidden="1"/>
    </xf>
    <xf numFmtId="0" fontId="16" fillId="2" borderId="10" xfId="0" applyFont="1" applyFill="1" applyBorder="1" applyProtection="1">
      <protection hidden="1"/>
    </xf>
    <xf numFmtId="0" fontId="7" fillId="2" borderId="10" xfId="0" applyFont="1" applyFill="1" applyBorder="1" applyProtection="1">
      <protection hidden="1"/>
    </xf>
    <xf numFmtId="3" fontId="27" fillId="2" borderId="10" xfId="0" applyNumberFormat="1" applyFont="1" applyFill="1" applyBorder="1" applyProtection="1">
      <protection hidden="1"/>
    </xf>
    <xf numFmtId="3" fontId="41" fillId="2" borderId="10" xfId="0" applyNumberFormat="1" applyFont="1" applyFill="1" applyBorder="1" applyProtection="1">
      <protection hidden="1"/>
    </xf>
    <xf numFmtId="0" fontId="7" fillId="2" borderId="10" xfId="0" applyFont="1" applyFill="1" applyBorder="1" applyAlignment="1" applyProtection="1">
      <alignment horizontal="right"/>
      <protection hidden="1"/>
    </xf>
    <xf numFmtId="0" fontId="16" fillId="2" borderId="7" xfId="0" applyFont="1" applyFill="1" applyBorder="1" applyProtection="1">
      <protection hidden="1"/>
    </xf>
    <xf numFmtId="0" fontId="7" fillId="2" borderId="7" xfId="0" applyFont="1" applyFill="1" applyBorder="1" applyProtection="1">
      <protection hidden="1"/>
    </xf>
    <xf numFmtId="3" fontId="27" fillId="2" borderId="7" xfId="0" applyNumberFormat="1" applyFont="1" applyFill="1" applyBorder="1" applyProtection="1">
      <protection hidden="1"/>
    </xf>
    <xf numFmtId="3" fontId="41" fillId="2" borderId="7" xfId="0" applyNumberFormat="1" applyFont="1" applyFill="1" applyBorder="1" applyProtection="1">
      <protection hidden="1"/>
    </xf>
    <xf numFmtId="0" fontId="7" fillId="2" borderId="7" xfId="0" applyFont="1" applyFill="1" applyBorder="1" applyAlignment="1" applyProtection="1">
      <alignment horizontal="right"/>
      <protection hidden="1"/>
    </xf>
    <xf numFmtId="0" fontId="39" fillId="2" borderId="4" xfId="0" applyFont="1" applyFill="1" applyBorder="1" applyProtection="1">
      <protection hidden="1"/>
    </xf>
    <xf numFmtId="3" fontId="16" fillId="2" borderId="20" xfId="0" applyNumberFormat="1" applyFont="1" applyFill="1" applyBorder="1" applyProtection="1">
      <protection hidden="1"/>
    </xf>
    <xf numFmtId="0" fontId="7" fillId="2" borderId="21" xfId="0" applyFont="1" applyFill="1" applyBorder="1" applyAlignment="1" applyProtection="1">
      <alignment horizontal="right"/>
      <protection hidden="1"/>
    </xf>
    <xf numFmtId="3" fontId="17" fillId="2" borderId="0" xfId="0" applyNumberFormat="1" applyFont="1" applyFill="1" applyProtection="1">
      <protection hidden="1"/>
    </xf>
    <xf numFmtId="0" fontId="7" fillId="2" borderId="0" xfId="0" applyFont="1" applyFill="1" applyAlignment="1" applyProtection="1">
      <alignment horizontal="center"/>
      <protection hidden="1"/>
    </xf>
    <xf numFmtId="0" fontId="7" fillId="2" borderId="5" xfId="0" applyFont="1" applyFill="1" applyBorder="1" applyAlignment="1" applyProtection="1">
      <alignment horizontal="right"/>
      <protection hidden="1"/>
    </xf>
    <xf numFmtId="0" fontId="16" fillId="2" borderId="0" xfId="0" applyFont="1" applyFill="1" applyAlignment="1" applyProtection="1">
      <alignment horizontal="center"/>
      <protection hidden="1"/>
    </xf>
    <xf numFmtId="169" fontId="16" fillId="2" borderId="20" xfId="0" applyNumberFormat="1" applyFont="1" applyFill="1" applyBorder="1" applyAlignment="1" applyProtection="1">
      <alignment horizontal="center"/>
      <protection hidden="1"/>
    </xf>
    <xf numFmtId="3" fontId="16" fillId="2" borderId="5" xfId="0" applyNumberFormat="1" applyFont="1" applyFill="1" applyBorder="1" applyProtection="1">
      <protection hidden="1"/>
    </xf>
    <xf numFmtId="170" fontId="16" fillId="2" borderId="0" xfId="0" applyNumberFormat="1" applyFont="1" applyFill="1" applyAlignment="1" applyProtection="1">
      <alignment horizontal="center"/>
      <protection hidden="1"/>
    </xf>
    <xf numFmtId="170" fontId="7" fillId="2" borderId="0" xfId="0" applyNumberFormat="1" applyFont="1" applyFill="1" applyAlignment="1" applyProtection="1">
      <alignment horizontal="center"/>
      <protection hidden="1"/>
    </xf>
    <xf numFmtId="3" fontId="16" fillId="2" borderId="0" xfId="0" applyNumberFormat="1" applyFont="1" applyFill="1" applyAlignment="1" applyProtection="1">
      <alignment horizontal="center"/>
      <protection hidden="1"/>
    </xf>
    <xf numFmtId="0" fontId="16" fillId="0" borderId="5" xfId="0" applyFont="1" applyBorder="1" applyProtection="1">
      <protection hidden="1"/>
    </xf>
    <xf numFmtId="0" fontId="16" fillId="0" borderId="0" xfId="0" applyFont="1" applyAlignment="1" applyProtection="1">
      <alignment wrapText="1"/>
      <protection hidden="1"/>
    </xf>
    <xf numFmtId="0" fontId="16" fillId="2" borderId="6" xfId="0" applyFont="1" applyFill="1" applyBorder="1" applyProtection="1">
      <protection hidden="1"/>
    </xf>
    <xf numFmtId="0" fontId="16" fillId="2" borderId="8" xfId="0" applyFont="1" applyFill="1" applyBorder="1" applyProtection="1">
      <protection hidden="1"/>
    </xf>
    <xf numFmtId="0" fontId="16" fillId="2" borderId="9" xfId="0" applyFont="1" applyFill="1" applyBorder="1" applyProtection="1">
      <protection hidden="1"/>
    </xf>
    <xf numFmtId="0" fontId="16" fillId="2" borderId="11" xfId="0" applyFont="1" applyFill="1" applyBorder="1" applyProtection="1">
      <protection hidden="1"/>
    </xf>
    <xf numFmtId="0" fontId="13" fillId="2" borderId="7" xfId="0" applyFont="1" applyFill="1" applyBorder="1" applyProtection="1">
      <protection hidden="1"/>
    </xf>
    <xf numFmtId="3" fontId="15" fillId="2" borderId="7" xfId="0" applyNumberFormat="1" applyFont="1" applyFill="1" applyBorder="1" applyProtection="1">
      <protection hidden="1"/>
    </xf>
    <xf numFmtId="0" fontId="7" fillId="2" borderId="22" xfId="0" applyFont="1" applyFill="1" applyBorder="1" applyAlignment="1" applyProtection="1">
      <alignment horizontal="right"/>
      <protection hidden="1"/>
    </xf>
    <xf numFmtId="0" fontId="24" fillId="2" borderId="0" xfId="0" applyFont="1" applyFill="1" applyAlignment="1" applyProtection="1">
      <alignment horizontal="right"/>
      <protection hidden="1"/>
    </xf>
    <xf numFmtId="1" fontId="16" fillId="2" borderId="4" xfId="0" applyNumberFormat="1" applyFont="1" applyFill="1" applyBorder="1" applyProtection="1">
      <protection hidden="1"/>
    </xf>
    <xf numFmtId="0" fontId="13" fillId="2" borderId="5" xfId="0" applyFont="1" applyFill="1" applyBorder="1" applyAlignment="1" applyProtection="1">
      <alignment horizontal="right"/>
      <protection hidden="1"/>
    </xf>
    <xf numFmtId="0" fontId="7" fillId="0" borderId="0" xfId="0" applyFont="1" applyAlignment="1" applyProtection="1">
      <alignment horizontal="left" wrapText="1"/>
      <protection hidden="1"/>
    </xf>
    <xf numFmtId="3" fontId="11" fillId="2" borderId="0" xfId="0" applyNumberFormat="1" applyFont="1" applyFill="1" applyAlignment="1" applyProtection="1">
      <alignment horizontal="right"/>
      <protection hidden="1"/>
    </xf>
    <xf numFmtId="0" fontId="11" fillId="2" borderId="0" xfId="0" applyFont="1" applyFill="1" applyAlignment="1" applyProtection="1">
      <alignment horizontal="right"/>
      <protection hidden="1"/>
    </xf>
    <xf numFmtId="0" fontId="13" fillId="2" borderId="5" xfId="0" applyFont="1" applyFill="1" applyBorder="1" applyProtection="1">
      <protection hidden="1"/>
    </xf>
    <xf numFmtId="0" fontId="8" fillId="2" borderId="0" xfId="0" applyFont="1" applyFill="1" applyAlignment="1" applyProtection="1">
      <alignment horizontal="left" wrapText="1"/>
      <protection hidden="1"/>
    </xf>
    <xf numFmtId="3" fontId="11" fillId="2" borderId="0" xfId="0" applyNumberFormat="1" applyFont="1" applyFill="1" applyAlignment="1" applyProtection="1">
      <alignment horizontal="right" wrapText="1"/>
      <protection hidden="1"/>
    </xf>
    <xf numFmtId="0" fontId="11" fillId="2" borderId="0" xfId="0" applyFont="1" applyFill="1" applyAlignment="1" applyProtection="1">
      <alignment horizontal="right" wrapText="1"/>
      <protection hidden="1"/>
    </xf>
    <xf numFmtId="0" fontId="9" fillId="2" borderId="0" xfId="0" applyFont="1" applyFill="1" applyAlignment="1" applyProtection="1">
      <alignment horizontal="right" wrapText="1"/>
      <protection hidden="1"/>
    </xf>
    <xf numFmtId="0" fontId="7" fillId="2" borderId="0" xfId="0" applyFont="1" applyFill="1" applyAlignment="1" applyProtection="1">
      <alignment horizontal="left" wrapText="1"/>
      <protection hidden="1"/>
    </xf>
    <xf numFmtId="0" fontId="7" fillId="8" borderId="0" xfId="0" applyFont="1" applyFill="1" applyAlignment="1" applyProtection="1">
      <alignment horizontal="left" wrapText="1"/>
      <protection hidden="1"/>
    </xf>
    <xf numFmtId="0" fontId="7" fillId="2" borderId="7" xfId="0" applyFont="1" applyFill="1" applyBorder="1" applyAlignment="1" applyProtection="1">
      <alignment horizontal="center"/>
      <protection hidden="1"/>
    </xf>
    <xf numFmtId="0" fontId="47" fillId="0" borderId="0" xfId="0" applyFont="1"/>
    <xf numFmtId="0" fontId="48" fillId="0" borderId="0" xfId="0" applyFont="1"/>
    <xf numFmtId="0" fontId="3" fillId="0" borderId="0" xfId="2" quotePrefix="1" applyAlignment="1" applyProtection="1">
      <protection locked="0"/>
    </xf>
    <xf numFmtId="0" fontId="10" fillId="3" borderId="12" xfId="0" applyFont="1" applyFill="1" applyBorder="1" applyAlignment="1" applyProtection="1">
      <alignment horizontal="center" vertical="center"/>
      <protection locked="0"/>
    </xf>
    <xf numFmtId="0" fontId="7" fillId="11" borderId="1" xfId="0" applyFont="1" applyFill="1" applyBorder="1" applyProtection="1">
      <protection hidden="1"/>
    </xf>
    <xf numFmtId="0" fontId="7" fillId="11" borderId="2" xfId="0" applyFont="1" applyFill="1" applyBorder="1" applyProtection="1">
      <protection hidden="1"/>
    </xf>
    <xf numFmtId="0" fontId="10" fillId="11" borderId="2" xfId="0" applyFont="1" applyFill="1" applyBorder="1" applyProtection="1">
      <protection hidden="1"/>
    </xf>
    <xf numFmtId="0" fontId="7" fillId="11" borderId="2" xfId="0" applyFont="1" applyFill="1" applyBorder="1" applyAlignment="1" applyProtection="1">
      <alignment horizontal="right"/>
      <protection hidden="1"/>
    </xf>
    <xf numFmtId="0" fontId="11" fillId="11" borderId="2" xfId="0" applyFont="1" applyFill="1" applyBorder="1" applyAlignment="1" applyProtection="1">
      <alignment horizontal="right"/>
      <protection hidden="1"/>
    </xf>
    <xf numFmtId="0" fontId="11" fillId="11" borderId="3" xfId="0" applyFont="1" applyFill="1" applyBorder="1" applyAlignment="1" applyProtection="1">
      <alignment horizontal="right"/>
      <protection hidden="1"/>
    </xf>
    <xf numFmtId="3" fontId="11" fillId="11" borderId="20" xfId="0" applyNumberFormat="1" applyFont="1" applyFill="1" applyBorder="1" applyProtection="1">
      <protection hidden="1"/>
    </xf>
    <xf numFmtId="0" fontId="36" fillId="11" borderId="1" xfId="0" applyFont="1" applyFill="1" applyBorder="1" applyProtection="1">
      <protection hidden="1"/>
    </xf>
    <xf numFmtId="0" fontId="0" fillId="11" borderId="2" xfId="0" applyFill="1" applyBorder="1" applyProtection="1">
      <protection hidden="1"/>
    </xf>
    <xf numFmtId="0" fontId="0" fillId="11" borderId="3" xfId="0" applyFill="1" applyBorder="1" applyProtection="1">
      <protection hidden="1"/>
    </xf>
    <xf numFmtId="0" fontId="0" fillId="0" borderId="0" xfId="0" applyAlignment="1" applyProtection="1">
      <alignment wrapText="1"/>
      <protection hidden="1"/>
    </xf>
    <xf numFmtId="0" fontId="44" fillId="2" borderId="4" xfId="0" applyFont="1" applyFill="1" applyBorder="1" applyAlignment="1" applyProtection="1">
      <alignment wrapText="1"/>
      <protection hidden="1"/>
    </xf>
    <xf numFmtId="0" fontId="16" fillId="0" borderId="23" xfId="0" applyFont="1" applyBorder="1" applyProtection="1">
      <protection hidden="1"/>
    </xf>
    <xf numFmtId="0" fontId="16" fillId="0" borderId="24" xfId="0" applyFont="1" applyBorder="1" applyProtection="1">
      <protection hidden="1"/>
    </xf>
    <xf numFmtId="0" fontId="16" fillId="0" borderId="25" xfId="0" applyFont="1" applyBorder="1" applyProtection="1">
      <protection hidden="1"/>
    </xf>
    <xf numFmtId="0" fontId="16" fillId="0" borderId="26" xfId="0" applyFont="1" applyBorder="1" applyProtection="1">
      <protection hidden="1"/>
    </xf>
    <xf numFmtId="0" fontId="16" fillId="0" borderId="22" xfId="0" applyFont="1" applyBorder="1" applyProtection="1">
      <protection hidden="1"/>
    </xf>
    <xf numFmtId="0" fontId="16" fillId="0" borderId="27" xfId="0" applyFont="1" applyBorder="1" applyProtection="1">
      <protection hidden="1"/>
    </xf>
    <xf numFmtId="0" fontId="44" fillId="8" borderId="28" xfId="0" applyFont="1" applyFill="1" applyBorder="1" applyAlignment="1" applyProtection="1">
      <alignment wrapText="1"/>
      <protection hidden="1"/>
    </xf>
    <xf numFmtId="0" fontId="0" fillId="0" borderId="29" xfId="0" applyBorder="1" applyAlignment="1">
      <alignment wrapText="1"/>
    </xf>
    <xf numFmtId="0" fontId="0" fillId="0" borderId="30" xfId="0" applyBorder="1" applyAlignment="1">
      <alignment wrapText="1"/>
    </xf>
    <xf numFmtId="0" fontId="45" fillId="8" borderId="31" xfId="0" applyFont="1" applyFill="1" applyBorder="1" applyAlignment="1">
      <alignment wrapText="1"/>
    </xf>
    <xf numFmtId="0" fontId="0" fillId="0" borderId="32" xfId="0" applyBorder="1" applyAlignment="1">
      <alignment wrapText="1"/>
    </xf>
    <xf numFmtId="0" fontId="0" fillId="0" borderId="33" xfId="0" applyBorder="1" applyAlignment="1">
      <alignment wrapText="1"/>
    </xf>
    <xf numFmtId="0" fontId="45" fillId="0" borderId="4" xfId="0" applyFont="1" applyBorder="1" applyAlignment="1">
      <alignment wrapText="1"/>
    </xf>
    <xf numFmtId="0" fontId="45" fillId="0" borderId="0" xfId="0" applyFont="1" applyAlignment="1">
      <alignment wrapText="1"/>
    </xf>
    <xf numFmtId="0" fontId="0" fillId="0" borderId="4" xfId="0" applyBorder="1" applyAlignment="1">
      <alignment wrapText="1"/>
    </xf>
    <xf numFmtId="0" fontId="16" fillId="2" borderId="34" xfId="0" applyFont="1" applyFill="1" applyBorder="1" applyProtection="1">
      <protection hidden="1"/>
    </xf>
    <xf numFmtId="0" fontId="16" fillId="2" borderId="18" xfId="0" applyFont="1" applyFill="1" applyBorder="1" applyProtection="1">
      <protection hidden="1"/>
    </xf>
    <xf numFmtId="0" fontId="16" fillId="2" borderId="19" xfId="0" applyFont="1" applyFill="1" applyBorder="1" applyProtection="1">
      <protection hidden="1"/>
    </xf>
    <xf numFmtId="0" fontId="16" fillId="2" borderId="18" xfId="0" applyFont="1" applyFill="1" applyBorder="1" applyAlignment="1" applyProtection="1">
      <alignment wrapText="1"/>
      <protection hidden="1"/>
    </xf>
    <xf numFmtId="0" fontId="16" fillId="2" borderId="19" xfId="0" applyFont="1" applyFill="1" applyBorder="1" applyAlignment="1" applyProtection="1">
      <alignment wrapText="1"/>
      <protection hidden="1"/>
    </xf>
    <xf numFmtId="0" fontId="44" fillId="2" borderId="0" xfId="0" applyFont="1" applyFill="1" applyAlignment="1" applyProtection="1">
      <alignment wrapText="1"/>
      <protection hidden="1"/>
    </xf>
    <xf numFmtId="0" fontId="0" fillId="0" borderId="0" xfId="0" applyProtection="1">
      <protection hidden="1"/>
    </xf>
    <xf numFmtId="0" fontId="16" fillId="0" borderId="0" xfId="0" applyFont="1" applyAlignment="1" applyProtection="1">
      <alignment horizontal="left" wrapText="1"/>
      <protection hidden="1"/>
    </xf>
    <xf numFmtId="0" fontId="0" fillId="2" borderId="0" xfId="0" applyFill="1" applyAlignment="1"/>
    <xf numFmtId="0" fontId="16" fillId="2" borderId="0" xfId="0" applyFont="1" applyFill="1" applyAlignment="1">
      <alignment horizontal="right"/>
    </xf>
    <xf numFmtId="0" fontId="26" fillId="2" borderId="0" xfId="0" applyFont="1" applyFill="1" applyProtection="1">
      <protection hidden="1"/>
    </xf>
    <xf numFmtId="1" fontId="16" fillId="2" borderId="0" xfId="0" applyNumberFormat="1" applyFont="1" applyFill="1" applyProtection="1">
      <protection hidden="1"/>
    </xf>
    <xf numFmtId="0" fontId="26" fillId="2" borderId="0" xfId="0" applyFont="1" applyFill="1" applyAlignment="1" applyProtection="1">
      <alignment vertical="top"/>
      <protection hidden="1"/>
    </xf>
    <xf numFmtId="0" fontId="16" fillId="2" borderId="0" xfId="0" applyFont="1" applyFill="1" applyAlignment="1" applyProtection="1">
      <alignment vertical="top"/>
      <protection hidden="1"/>
    </xf>
    <xf numFmtId="1" fontId="16" fillId="2" borderId="0" xfId="0" applyNumberFormat="1" applyFont="1" applyFill="1" applyAlignment="1" applyProtection="1">
      <alignment vertical="top"/>
      <protection hidden="1"/>
    </xf>
    <xf numFmtId="3" fontId="16" fillId="2" borderId="0" xfId="0" applyNumberFormat="1" applyFont="1" applyFill="1" applyAlignment="1" applyProtection="1">
      <alignment vertical="top"/>
      <protection hidden="1"/>
    </xf>
    <xf numFmtId="0" fontId="16" fillId="0" borderId="0" xfId="0" applyFont="1" applyAlignment="1">
      <alignment vertical="top"/>
    </xf>
    <xf numFmtId="0" fontId="16" fillId="2" borderId="0" xfId="0" applyFont="1" applyFill="1" applyAlignment="1" applyProtection="1">
      <protection hidden="1"/>
    </xf>
    <xf numFmtId="0" fontId="16" fillId="2" borderId="0" xfId="0" applyFont="1" applyFill="1" applyAlignment="1"/>
    <xf numFmtId="0" fontId="16" fillId="8" borderId="0" xfId="0" applyFont="1" applyFill="1" applyAlignment="1" applyProtection="1">
      <alignment vertical="top"/>
      <protection hidden="1"/>
    </xf>
    <xf numFmtId="0" fontId="16" fillId="8" borderId="0" xfId="0" applyFont="1" applyFill="1" applyAlignment="1">
      <alignment vertical="top"/>
    </xf>
    <xf numFmtId="0" fontId="16" fillId="8" borderId="0" xfId="0" applyFont="1" applyFill="1" applyAlignment="1" applyProtection="1">
      <protection hidden="1"/>
    </xf>
    <xf numFmtId="0" fontId="16" fillId="8" borderId="0" xfId="0" applyFont="1" applyFill="1" applyAlignment="1"/>
    <xf numFmtId="0" fontId="49" fillId="2" borderId="0" xfId="0" applyFont="1" applyFill="1" applyProtection="1">
      <protection hidden="1"/>
    </xf>
    <xf numFmtId="0" fontId="39" fillId="2" borderId="4" xfId="0" applyFont="1" applyFill="1" applyBorder="1" applyAlignment="1" applyProtection="1">
      <protection hidden="1"/>
    </xf>
    <xf numFmtId="0" fontId="7" fillId="2" borderId="0" xfId="0" applyFont="1" applyFill="1" applyAlignment="1" applyProtection="1">
      <protection hidden="1"/>
    </xf>
    <xf numFmtId="3" fontId="27" fillId="2" borderId="0" xfId="0" applyNumberFormat="1" applyFont="1" applyFill="1" applyAlignment="1" applyProtection="1">
      <protection hidden="1"/>
    </xf>
    <xf numFmtId="3" fontId="41" fillId="2" borderId="0" xfId="0" applyNumberFormat="1" applyFont="1" applyFill="1" applyAlignment="1" applyProtection="1">
      <protection hidden="1"/>
    </xf>
    <xf numFmtId="0" fontId="16" fillId="2" borderId="5" xfId="0" applyFont="1" applyFill="1" applyBorder="1" applyAlignment="1" applyProtection="1">
      <protection hidden="1"/>
    </xf>
    <xf numFmtId="0" fontId="0" fillId="0" borderId="0" xfId="0" applyAlignment="1"/>
    <xf numFmtId="0" fontId="45" fillId="2" borderId="4" xfId="0" applyFont="1" applyFill="1" applyBorder="1" applyAlignment="1" applyProtection="1">
      <protection hidden="1"/>
    </xf>
    <xf numFmtId="0" fontId="45" fillId="0" borderId="4" xfId="0" applyFont="1" applyBorder="1" applyAlignment="1"/>
    <xf numFmtId="0" fontId="39" fillId="2" borderId="9" xfId="0" applyFont="1" applyFill="1" applyBorder="1" applyAlignment="1" applyProtection="1">
      <protection hidden="1"/>
    </xf>
    <xf numFmtId="0" fontId="0" fillId="0" borderId="10" xfId="0" applyBorder="1" applyAlignment="1" applyProtection="1">
      <protection hidden="1"/>
    </xf>
    <xf numFmtId="0" fontId="0" fillId="0" borderId="11" xfId="0" applyBorder="1" applyAlignment="1" applyProtection="1">
      <protection hidden="1"/>
    </xf>
    <xf numFmtId="0" fontId="0" fillId="0" borderId="0" xfId="0" applyBorder="1" applyAlignment="1" applyProtection="1">
      <protection hidden="1"/>
    </xf>
    <xf numFmtId="0" fontId="0" fillId="0" borderId="5" xfId="0" applyBorder="1" applyAlignment="1" applyProtection="1">
      <protection hidden="1"/>
    </xf>
    <xf numFmtId="0" fontId="0" fillId="2" borderId="9" xfId="0" applyFill="1" applyBorder="1" applyAlignment="1" applyProtection="1">
      <protection hidden="1"/>
    </xf>
    <xf numFmtId="0" fontId="0" fillId="2" borderId="10" xfId="0" applyFill="1" applyBorder="1" applyAlignment="1" applyProtection="1">
      <protection hidden="1"/>
    </xf>
    <xf numFmtId="0" fontId="46" fillId="2" borderId="4" xfId="0" applyFont="1" applyFill="1" applyBorder="1" applyAlignment="1" applyProtection="1">
      <protection hidden="1"/>
    </xf>
    <xf numFmtId="0" fontId="16" fillId="0" borderId="0" xfId="0" applyFont="1" applyAlignment="1"/>
    <xf numFmtId="0" fontId="16" fillId="2" borderId="34" xfId="0" applyFont="1" applyFill="1" applyBorder="1" applyAlignment="1" applyProtection="1">
      <protection hidden="1"/>
    </xf>
    <xf numFmtId="0" fontId="44" fillId="2" borderId="0" xfId="0" applyFont="1" applyFill="1" applyAlignment="1" applyProtection="1">
      <protection hidden="1"/>
    </xf>
    <xf numFmtId="0" fontId="42" fillId="2" borderId="4" xfId="0" applyFont="1" applyFill="1" applyBorder="1" applyAlignment="1" applyProtection="1">
      <protection hidden="1"/>
    </xf>
    <xf numFmtId="0" fontId="8" fillId="2" borderId="4" xfId="0" applyFont="1" applyFill="1" applyBorder="1" applyAlignment="1" applyProtection="1">
      <alignment horizontal="left"/>
      <protection hidden="1"/>
    </xf>
    <xf numFmtId="0" fontId="16" fillId="2" borderId="4" xfId="0" applyFont="1" applyFill="1" applyBorder="1" applyAlignment="1" applyProtection="1">
      <protection hidden="1"/>
    </xf>
    <xf numFmtId="0" fontId="8" fillId="11" borderId="2" xfId="0" applyFont="1" applyFill="1" applyBorder="1" applyProtection="1">
      <protection hidden="1"/>
    </xf>
    <xf numFmtId="0" fontId="10" fillId="11" borderId="2" xfId="0" applyFont="1" applyFill="1" applyBorder="1" applyAlignment="1" applyProtection="1">
      <alignment horizontal="left"/>
      <protection hidden="1"/>
    </xf>
    <xf numFmtId="3" fontId="38" fillId="11" borderId="2" xfId="0" applyNumberFormat="1" applyFont="1" applyFill="1" applyBorder="1" applyAlignment="1" applyProtection="1">
      <alignment horizontal="center"/>
      <protection hidden="1"/>
    </xf>
    <xf numFmtId="3" fontId="10" fillId="11" borderId="2" xfId="0" applyNumberFormat="1" applyFont="1" applyFill="1" applyBorder="1" applyProtection="1">
      <protection hidden="1"/>
    </xf>
    <xf numFmtId="0" fontId="10" fillId="11" borderId="3" xfId="0" applyFont="1" applyFill="1" applyBorder="1" applyProtection="1">
      <protection hidden="1"/>
    </xf>
    <xf numFmtId="0" fontId="10" fillId="11" borderId="2" xfId="0" applyFont="1" applyFill="1" applyBorder="1" applyAlignment="1" applyProtection="1">
      <alignment horizontal="right"/>
      <protection hidden="1"/>
    </xf>
    <xf numFmtId="3" fontId="38" fillId="11" borderId="2" xfId="0" applyNumberFormat="1" applyFont="1" applyFill="1" applyBorder="1" applyProtection="1">
      <protection hidden="1"/>
    </xf>
    <xf numFmtId="3" fontId="10" fillId="11" borderId="3" xfId="0" applyNumberFormat="1" applyFont="1" applyFill="1" applyBorder="1" applyAlignment="1" applyProtection="1">
      <alignment horizontal="right"/>
      <protection hidden="1"/>
    </xf>
    <xf numFmtId="3" fontId="11" fillId="11" borderId="2" xfId="0" applyNumberFormat="1" applyFont="1" applyFill="1" applyBorder="1" applyAlignment="1" applyProtection="1">
      <alignment horizontal="right"/>
      <protection hidden="1"/>
    </xf>
    <xf numFmtId="3" fontId="11" fillId="11" borderId="3" xfId="0" applyNumberFormat="1" applyFont="1" applyFill="1" applyBorder="1" applyAlignment="1" applyProtection="1">
      <alignment horizontal="right"/>
      <protection hidden="1"/>
    </xf>
    <xf numFmtId="0" fontId="51" fillId="2" borderId="0" xfId="0" applyFont="1" applyFill="1" applyProtection="1">
      <protection hidden="1"/>
    </xf>
    <xf numFmtId="0" fontId="52" fillId="2" borderId="0" xfId="0" applyFont="1" applyFill="1"/>
    <xf numFmtId="0" fontId="53" fillId="0" borderId="0" xfId="0" applyFont="1"/>
    <xf numFmtId="0" fontId="3" fillId="2" borderId="0" xfId="2" applyFill="1" applyAlignment="1" applyProtection="1">
      <protection locked="0"/>
    </xf>
    <xf numFmtId="0" fontId="3" fillId="0" borderId="0" xfId="2" applyAlignment="1" applyProtection="1">
      <protection locked="0"/>
    </xf>
    <xf numFmtId="0" fontId="28" fillId="0" borderId="0" xfId="0" applyFont="1" applyProtection="1">
      <protection hidden="1"/>
    </xf>
    <xf numFmtId="0" fontId="20" fillId="2" borderId="0" xfId="0" applyFont="1" applyFill="1" applyAlignment="1" applyProtection="1">
      <alignment horizontal="center"/>
      <protection hidden="1"/>
    </xf>
    <xf numFmtId="1" fontId="20" fillId="0" borderId="0" xfId="0" applyNumberFormat="1" applyFont="1" applyFill="1" applyBorder="1" applyAlignment="1" applyProtection="1">
      <alignment horizontal="center" vertical="center"/>
      <protection hidden="1"/>
    </xf>
  </cellXfs>
  <cellStyles count="5">
    <cellStyle name="Comma" xfId="1" builtinId="3"/>
    <cellStyle name="Currency 2" xfId="4" xr:uid="{2706A6CE-E856-49F3-9458-55FAA4EBC0D6}"/>
    <cellStyle name="Hyperlink" xfId="2" builtinId="8"/>
    <cellStyle name="Normal" xfId="0" builtinId="0"/>
    <cellStyle name="Normal 2" xfId="3" xr:uid="{8C570286-12AF-4B34-B21E-27D9A8C51079}"/>
  </cellStyles>
  <dxfs count="4">
    <dxf>
      <font>
        <condense val="0"/>
        <extend val="0"/>
        <color indexed="9"/>
      </font>
    </dxf>
    <dxf>
      <font>
        <condense val="0"/>
        <extend val="0"/>
        <color indexed="9"/>
      </font>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314325</xdr:colOff>
      <xdr:row>2</xdr:row>
      <xdr:rowOff>123825</xdr:rowOff>
    </xdr:from>
    <xdr:to>
      <xdr:col>7</xdr:col>
      <xdr:colOff>0</xdr:colOff>
      <xdr:row>8</xdr:row>
      <xdr:rowOff>123825</xdr:rowOff>
    </xdr:to>
    <xdr:pic>
      <xdr:nvPicPr>
        <xdr:cNvPr id="2" name="Picture 5" descr="2bcclogo">
          <a:extLst>
            <a:ext uri="{FF2B5EF4-FFF2-40B4-BE49-F238E27FC236}">
              <a16:creationId xmlns:a16="http://schemas.microsoft.com/office/drawing/2014/main" id="{C9C352DC-73EE-4BFB-92D5-55D6E33266EC}"/>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14325" y="447675"/>
          <a:ext cx="47148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iz.blackburn@birmingham.gov.uk" TargetMode="External"/><Relationship Id="rId2" Type="http://schemas.openxmlformats.org/officeDocument/2006/relationships/hyperlink" Target="mailto:Lana.Forrester@birmingham.gov.uk" TargetMode="External"/><Relationship Id="rId1" Type="http://schemas.openxmlformats.org/officeDocument/2006/relationships/hyperlink" Target="mailto:fairfunding@birmingham.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35F85-18F7-4BBD-B83B-B726C2ADB115}">
  <dimension ref="A6:Q39"/>
  <sheetViews>
    <sheetView showGridLines="0" tabSelected="1" workbookViewId="0"/>
  </sheetViews>
  <sheetFormatPr defaultRowHeight="12.75" x14ac:dyDescent="0.2"/>
  <cols>
    <col min="2" max="2" width="12.5703125" bestFit="1" customWidth="1"/>
    <col min="4" max="4" width="10.7109375" customWidth="1"/>
    <col min="7" max="7" width="17.85546875" customWidth="1"/>
    <col min="8" max="8" width="9.140625" customWidth="1"/>
  </cols>
  <sheetData>
    <row r="6" spans="1:17" x14ac:dyDescent="0.2">
      <c r="A6" s="52"/>
    </row>
    <row r="11" spans="1:17" ht="27.75" x14ac:dyDescent="0.4">
      <c r="B11" s="54" t="s">
        <v>895</v>
      </c>
      <c r="Q11" s="402" t="s">
        <v>1242</v>
      </c>
    </row>
    <row r="12" spans="1:17" x14ac:dyDescent="0.2">
      <c r="Q12" s="403" t="s">
        <v>1249</v>
      </c>
    </row>
    <row r="13" spans="1:17" ht="20.25" customHeight="1" x14ac:dyDescent="0.2">
      <c r="Q13" s="405" t="s">
        <v>1243</v>
      </c>
    </row>
    <row r="14" spans="1:17" x14ac:dyDescent="0.2">
      <c r="Q14" s="403"/>
    </row>
    <row r="15" spans="1:17" ht="13.5" thickBot="1" x14ac:dyDescent="0.25">
      <c r="Q15" s="404" t="s">
        <v>1244</v>
      </c>
    </row>
    <row r="16" spans="1:17" ht="27" customHeight="1" thickBot="1" x14ac:dyDescent="0.25">
      <c r="B16" s="55" t="s">
        <v>896</v>
      </c>
      <c r="G16" s="318"/>
      <c r="Q16" s="405" t="s">
        <v>1257</v>
      </c>
    </row>
    <row r="18" spans="2:17" ht="18" x14ac:dyDescent="0.25">
      <c r="B18" s="407">
        <f>IFERROR(VLOOKUP(G16,'Carry Forward 2021'!B10:D249,3,0),0)</f>
        <v>0</v>
      </c>
      <c r="Q18" s="404" t="s">
        <v>1248</v>
      </c>
    </row>
    <row r="19" spans="2:17" ht="18" x14ac:dyDescent="0.25">
      <c r="B19" s="65"/>
      <c r="Q19" s="406" t="s">
        <v>1245</v>
      </c>
    </row>
    <row r="20" spans="2:17" ht="18" x14ac:dyDescent="0.25">
      <c r="B20" s="407">
        <f>IFERROR(VLOOKUP(G16,'Carry Forward 2021'!B10:AU247,46,0),)</f>
        <v>0</v>
      </c>
    </row>
    <row r="23" spans="2:17" ht="15.75" x14ac:dyDescent="0.25">
      <c r="B23" s="154" t="s">
        <v>1247</v>
      </c>
    </row>
    <row r="25" spans="2:17" ht="15.75" x14ac:dyDescent="0.25">
      <c r="B25" s="315" t="s">
        <v>898</v>
      </c>
      <c r="H25" s="317" t="s">
        <v>897</v>
      </c>
    </row>
    <row r="26" spans="2:17" ht="15" x14ac:dyDescent="0.2">
      <c r="B26" s="316"/>
    </row>
    <row r="27" spans="2:17" ht="15.75" x14ac:dyDescent="0.25">
      <c r="B27" s="315" t="s">
        <v>899</v>
      </c>
      <c r="H27" s="317" t="s">
        <v>904</v>
      </c>
    </row>
    <row r="30" spans="2:17" ht="15.75" x14ac:dyDescent="0.25">
      <c r="B30" s="154" t="s">
        <v>1250</v>
      </c>
    </row>
    <row r="31" spans="2:17" ht="15.75" x14ac:dyDescent="0.25">
      <c r="B31" s="154" t="s">
        <v>1246</v>
      </c>
    </row>
    <row r="33" spans="2:8" ht="15.75" x14ac:dyDescent="0.25">
      <c r="B33" s="315" t="s">
        <v>1215</v>
      </c>
      <c r="H33" s="317" t="s">
        <v>1217</v>
      </c>
    </row>
    <row r="34" spans="2:8" ht="15.75" x14ac:dyDescent="0.25">
      <c r="B34" s="315"/>
    </row>
    <row r="35" spans="2:8" ht="15.75" x14ac:dyDescent="0.25">
      <c r="B35" s="315" t="s">
        <v>1216</v>
      </c>
      <c r="H35" s="317" t="s">
        <v>1218</v>
      </c>
    </row>
    <row r="39" spans="2:8" ht="15.75" x14ac:dyDescent="0.25">
      <c r="B39" s="154"/>
    </row>
  </sheetData>
  <sheetProtection password="C01C" sheet="1" objects="1" scenarios="1"/>
  <hyperlinks>
    <hyperlink ref="H25" location="'Schl Budget Share Notification'!A1" display="'Schl Budget Share Notification'!A1" xr:uid="{94D7798F-9EBC-4D0A-98CE-D1DC4596253E}"/>
    <hyperlink ref="H27" location="'DC Carry Forward Notification'!A1" display="'DC Carry Forward Notification'!A1" xr:uid="{562FE924-72B6-4249-9B2F-BE48AB799B4F}"/>
    <hyperlink ref="H33" location="'Surplus Balance Analysis '!A1" display="'Surplus Balance Analysis '!A1" xr:uid="{B47F4056-C5B1-4363-9C6C-55DEA92833CF}"/>
    <hyperlink ref="H35" location="'Surplus Balance Guidance Notes'!A1" display="'Surplus Balance Guidance Notes'!A1" xr:uid="{062C246C-539E-4D17-91D4-A96B9801F6DC}"/>
    <hyperlink ref="Q13" r:id="rId1" xr:uid="{54ABC0B9-8E02-4FCD-8B4B-EE1117406738}"/>
    <hyperlink ref="Q19" r:id="rId2" xr:uid="{336DB266-F2B9-425A-AA34-AB9819B07C48}"/>
    <hyperlink ref="Q16" r:id="rId3" xr:uid="{110AB7DD-E9DD-420C-B4CA-99A3E8BA67F0}"/>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21C93B43-5428-4EDD-9E58-4B13D9344DC8}">
          <x14:formula1>
            <xm:f>'Carry Forward 2021'!$B$10:$B$245</xm:f>
          </x14:formula1>
          <xm:sqref>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37DC3-583E-484D-ABAF-5BEE4AA00133}">
  <sheetPr codeName="Sheet2">
    <pageSetUpPr fitToPage="1"/>
  </sheetPr>
  <dimension ref="A1:Y76"/>
  <sheetViews>
    <sheetView showGridLines="0" topLeftCell="A7" zoomScale="90" zoomScaleNormal="90" workbookViewId="0">
      <selection activeCell="N32" sqref="N32"/>
    </sheetView>
  </sheetViews>
  <sheetFormatPr defaultRowHeight="12.75" x14ac:dyDescent="0.2"/>
  <cols>
    <col min="1" max="1" width="3.7109375" style="1" customWidth="1"/>
    <col min="2" max="3" width="9.140625" style="1"/>
    <col min="4" max="4" width="10.7109375" style="1" bestFit="1" customWidth="1"/>
    <col min="5" max="5" width="4.5703125" style="1" customWidth="1"/>
    <col min="6" max="7" width="9.140625" style="1"/>
    <col min="8" max="8" width="10.42578125" style="1" customWidth="1"/>
    <col min="9" max="9" width="15.7109375" style="1" customWidth="1"/>
    <col min="10" max="11" width="15.85546875" style="1" customWidth="1"/>
    <col min="12" max="12" width="22.7109375" style="1" bestFit="1" customWidth="1"/>
    <col min="13" max="13" width="16.28515625" style="1" customWidth="1"/>
    <col min="14" max="14" width="4.140625" style="1" customWidth="1"/>
    <col min="15" max="16384" width="9.140625" style="1"/>
  </cols>
  <sheetData>
    <row r="1" spans="1:25" x14ac:dyDescent="0.2">
      <c r="A1" s="36"/>
      <c r="B1" s="36"/>
      <c r="C1" s="36"/>
      <c r="D1" s="36"/>
      <c r="E1" s="36"/>
      <c r="F1" s="36"/>
      <c r="G1" s="37"/>
      <c r="H1" s="37"/>
      <c r="I1" s="36"/>
      <c r="J1" s="36"/>
      <c r="K1" s="36"/>
      <c r="L1" s="3"/>
      <c r="M1" s="3"/>
      <c r="O1" s="3"/>
      <c r="P1" s="2"/>
      <c r="S1" s="36"/>
      <c r="T1" s="38"/>
      <c r="U1" s="36"/>
      <c r="V1" s="36"/>
      <c r="W1" s="36"/>
      <c r="X1" s="36"/>
      <c r="Y1" s="36"/>
    </row>
    <row r="2" spans="1:25" ht="27" customHeight="1" x14ac:dyDescent="0.2">
      <c r="A2" s="36"/>
      <c r="B2" s="36"/>
      <c r="C2" s="36"/>
      <c r="D2" s="36"/>
      <c r="E2" s="36"/>
      <c r="F2" s="36"/>
      <c r="G2" s="36"/>
      <c r="H2" s="36"/>
      <c r="I2" s="36"/>
      <c r="J2" s="36"/>
      <c r="K2" s="36"/>
      <c r="P2" s="2"/>
      <c r="S2" s="36"/>
      <c r="T2" s="36"/>
      <c r="U2" s="36"/>
      <c r="V2" s="36"/>
      <c r="W2" s="36"/>
      <c r="X2" s="36"/>
      <c r="Y2" s="36"/>
    </row>
    <row r="3" spans="1:25" ht="6.75" customHeight="1" x14ac:dyDescent="0.2">
      <c r="B3" s="4"/>
      <c r="C3" s="5"/>
      <c r="D3" s="5"/>
      <c r="E3" s="5"/>
      <c r="F3" s="5"/>
      <c r="G3" s="5"/>
      <c r="H3" s="5"/>
      <c r="I3" s="5"/>
      <c r="J3" s="5"/>
      <c r="K3" s="5"/>
      <c r="L3" s="5"/>
      <c r="M3" s="5"/>
      <c r="N3" s="6"/>
      <c r="S3" s="36"/>
      <c r="T3" s="36"/>
      <c r="U3" s="36"/>
      <c r="V3" s="36"/>
      <c r="W3" s="36"/>
      <c r="X3" s="36"/>
      <c r="Y3" s="36"/>
    </row>
    <row r="4" spans="1:25" ht="23.25" x14ac:dyDescent="0.35">
      <c r="B4" s="66" t="s">
        <v>590</v>
      </c>
      <c r="C4" s="67"/>
      <c r="D4" s="67"/>
      <c r="E4" s="67"/>
      <c r="F4" s="67"/>
      <c r="G4" s="67"/>
      <c r="H4" s="67"/>
      <c r="I4" s="67"/>
      <c r="J4" s="67"/>
      <c r="K4" s="67"/>
      <c r="L4" s="67"/>
      <c r="M4" s="67"/>
      <c r="N4" s="68"/>
      <c r="S4" s="36"/>
      <c r="T4" s="36"/>
      <c r="U4" s="36"/>
      <c r="V4" s="36"/>
      <c r="W4" s="36"/>
      <c r="X4" s="36"/>
      <c r="Y4" s="36"/>
    </row>
    <row r="5" spans="1:25" x14ac:dyDescent="0.2">
      <c r="B5" s="7"/>
      <c r="N5" s="8"/>
      <c r="S5" s="36"/>
      <c r="T5" s="36"/>
      <c r="U5" s="36"/>
      <c r="V5" s="36"/>
      <c r="W5" s="36"/>
      <c r="X5" s="36"/>
      <c r="Y5" s="36"/>
    </row>
    <row r="6" spans="1:25" ht="15.75" x14ac:dyDescent="0.25">
      <c r="B6" s="9" t="s">
        <v>0</v>
      </c>
      <c r="C6" s="10"/>
      <c r="D6" s="408">
        <f>'MENU '!B18</f>
        <v>0</v>
      </c>
      <c r="N6" s="8"/>
      <c r="S6" s="36"/>
      <c r="T6" s="36"/>
      <c r="U6" s="36"/>
      <c r="V6" s="36"/>
      <c r="W6" s="36"/>
      <c r="X6" s="36"/>
      <c r="Y6" s="36"/>
    </row>
    <row r="7" spans="1:25" ht="9" customHeight="1" x14ac:dyDescent="0.25">
      <c r="B7" s="9"/>
      <c r="C7" s="10"/>
      <c r="D7" s="39"/>
      <c r="N7" s="8"/>
      <c r="S7" s="36"/>
      <c r="T7" s="36"/>
      <c r="U7" s="36"/>
      <c r="V7" s="36"/>
      <c r="W7" s="36"/>
      <c r="X7" s="36"/>
      <c r="Y7" s="36"/>
    </row>
    <row r="8" spans="1:25" ht="18" x14ac:dyDescent="0.25">
      <c r="B8" s="9" t="s">
        <v>1</v>
      </c>
      <c r="C8" s="12"/>
      <c r="D8" s="409">
        <f>'MENU '!G16</f>
        <v>0</v>
      </c>
      <c r="F8" s="30"/>
      <c r="N8" s="8"/>
      <c r="S8" s="36"/>
      <c r="T8" s="36"/>
      <c r="U8" s="36"/>
      <c r="V8" s="36"/>
      <c r="W8" s="36"/>
      <c r="X8" s="36"/>
      <c r="Y8" s="36"/>
    </row>
    <row r="9" spans="1:25" ht="9.75" customHeight="1" x14ac:dyDescent="0.25">
      <c r="B9" s="9"/>
      <c r="C9" s="12"/>
      <c r="D9" s="40"/>
      <c r="F9" s="14"/>
      <c r="N9" s="8"/>
      <c r="S9" s="36"/>
      <c r="T9" s="36"/>
      <c r="U9" s="36"/>
      <c r="V9" s="36"/>
      <c r="W9" s="36"/>
      <c r="X9" s="36"/>
      <c r="Y9" s="36"/>
    </row>
    <row r="10" spans="1:25" ht="15.75" x14ac:dyDescent="0.25">
      <c r="B10" s="9" t="s">
        <v>2</v>
      </c>
      <c r="C10" s="10"/>
      <c r="D10" s="408">
        <f>'MENU '!B20</f>
        <v>0</v>
      </c>
      <c r="N10" s="8"/>
      <c r="S10" s="36"/>
      <c r="T10" s="36"/>
      <c r="U10" s="36"/>
      <c r="V10" s="36"/>
      <c r="W10" s="36"/>
      <c r="X10" s="36"/>
      <c r="Y10" s="36"/>
    </row>
    <row r="11" spans="1:25" ht="15.75" x14ac:dyDescent="0.25">
      <c r="B11" s="9"/>
      <c r="C11" s="10"/>
      <c r="D11" s="11"/>
      <c r="N11" s="8"/>
      <c r="S11" s="36"/>
      <c r="T11" s="36"/>
      <c r="U11" s="36"/>
      <c r="V11" s="36"/>
      <c r="W11" s="36"/>
      <c r="X11" s="36"/>
      <c r="Y11" s="36"/>
    </row>
    <row r="12" spans="1:25" ht="18" x14ac:dyDescent="0.25">
      <c r="B12" s="69"/>
      <c r="C12" s="70"/>
      <c r="D12" s="71"/>
      <c r="E12" s="70"/>
      <c r="F12" s="70"/>
      <c r="G12" s="70"/>
      <c r="H12" s="70"/>
      <c r="I12" s="72"/>
      <c r="J12" s="73" t="s">
        <v>3</v>
      </c>
      <c r="K12" s="73" t="s">
        <v>3</v>
      </c>
      <c r="L12" s="73" t="s">
        <v>3</v>
      </c>
      <c r="M12" s="73"/>
      <c r="N12" s="74"/>
      <c r="S12" s="36"/>
      <c r="T12" s="36"/>
      <c r="U12" s="36"/>
      <c r="V12" s="36"/>
      <c r="W12" s="36"/>
      <c r="X12" s="36"/>
      <c r="Y12" s="36"/>
    </row>
    <row r="13" spans="1:25" ht="19.5" customHeight="1" x14ac:dyDescent="0.2">
      <c r="B13" s="7"/>
      <c r="N13" s="8"/>
      <c r="S13" s="36"/>
      <c r="T13" s="36"/>
      <c r="U13" s="36"/>
      <c r="V13" s="36"/>
      <c r="W13" s="36"/>
      <c r="X13" s="36"/>
      <c r="Y13" s="36"/>
    </row>
    <row r="14" spans="1:25" ht="15.75" x14ac:dyDescent="0.25">
      <c r="B14" s="7"/>
      <c r="D14" s="13" t="s">
        <v>4</v>
      </c>
      <c r="N14" s="8"/>
      <c r="S14" s="36"/>
      <c r="T14" s="36"/>
      <c r="U14" s="36"/>
      <c r="V14" s="36"/>
      <c r="W14" s="36"/>
      <c r="X14" s="36"/>
      <c r="Y14" s="36"/>
    </row>
    <row r="15" spans="1:25" x14ac:dyDescent="0.2">
      <c r="B15" s="7"/>
      <c r="N15" s="8"/>
      <c r="S15" s="36"/>
      <c r="T15" s="36"/>
      <c r="U15" s="36"/>
      <c r="V15" s="36"/>
      <c r="W15" s="36"/>
      <c r="X15" s="36"/>
      <c r="Y15" s="36"/>
    </row>
    <row r="16" spans="1:25" ht="15.75" x14ac:dyDescent="0.25">
      <c r="B16" s="7"/>
      <c r="D16" s="14" t="s">
        <v>591</v>
      </c>
      <c r="J16" s="15"/>
      <c r="K16" s="15"/>
      <c r="L16" s="16">
        <f>IFERROR(VLOOKUP(D8,'Carry Forward 2021'!B10:AL251,9,0),0)</f>
        <v>0</v>
      </c>
      <c r="M16" s="17"/>
      <c r="N16" s="8"/>
      <c r="S16" s="36"/>
      <c r="T16" s="36"/>
      <c r="U16" s="36"/>
      <c r="V16" s="36"/>
      <c r="W16" s="36"/>
      <c r="X16" s="36"/>
      <c r="Y16" s="36"/>
    </row>
    <row r="17" spans="2:25" ht="15" x14ac:dyDescent="0.2">
      <c r="B17" s="7"/>
      <c r="J17" s="18"/>
      <c r="K17" s="18"/>
      <c r="L17" s="17"/>
      <c r="M17" s="17"/>
      <c r="N17" s="8"/>
      <c r="S17" s="36"/>
      <c r="T17" s="36"/>
      <c r="U17" s="36"/>
      <c r="V17" s="36"/>
      <c r="W17" s="36"/>
      <c r="X17" s="36"/>
      <c r="Y17" s="36"/>
    </row>
    <row r="18" spans="2:25" ht="15.75" x14ac:dyDescent="0.25">
      <c r="B18" s="7"/>
      <c r="C18" s="19"/>
      <c r="D18" s="14" t="s">
        <v>592</v>
      </c>
      <c r="E18" s="20"/>
      <c r="F18" s="20"/>
      <c r="G18" s="20"/>
      <c r="H18" s="20"/>
      <c r="I18" s="21"/>
      <c r="J18" s="15"/>
      <c r="K18" s="15"/>
      <c r="L18" s="305">
        <f>IFERROR(VLOOKUP(D8,'Carry Forward 2021'!B10:AL251,10,0),0)</f>
        <v>0</v>
      </c>
      <c r="M18" s="21"/>
      <c r="N18" s="8"/>
      <c r="S18" s="36"/>
      <c r="T18" s="36"/>
      <c r="U18" s="36"/>
      <c r="V18" s="36"/>
      <c r="W18" s="36"/>
      <c r="X18" s="36"/>
      <c r="Y18" s="36"/>
    </row>
    <row r="19" spans="2:25" ht="15.75" x14ac:dyDescent="0.25">
      <c r="B19" s="7"/>
      <c r="C19" s="19"/>
      <c r="D19" s="14" t="s">
        <v>5</v>
      </c>
      <c r="E19" s="20"/>
      <c r="F19" s="20"/>
      <c r="G19" s="20"/>
      <c r="H19" s="20"/>
      <c r="I19" s="21"/>
      <c r="J19" s="21"/>
      <c r="K19" s="21"/>
      <c r="L19" s="21"/>
      <c r="M19" s="21"/>
      <c r="N19" s="8"/>
      <c r="S19" s="36"/>
      <c r="T19" s="36"/>
      <c r="U19" s="36"/>
      <c r="V19" s="36"/>
      <c r="W19" s="36"/>
      <c r="X19" s="36"/>
      <c r="Y19" s="36"/>
    </row>
    <row r="20" spans="2:25" ht="15.75" x14ac:dyDescent="0.25">
      <c r="B20" s="7"/>
      <c r="C20" s="19"/>
      <c r="D20" s="14"/>
      <c r="E20" s="20"/>
      <c r="F20" s="20"/>
      <c r="G20" s="20"/>
      <c r="H20" s="20"/>
      <c r="I20" s="21"/>
      <c r="J20" s="21"/>
      <c r="K20" s="21"/>
      <c r="L20" s="21"/>
      <c r="M20" s="21"/>
      <c r="N20" s="8"/>
      <c r="S20" s="36"/>
      <c r="T20" s="36"/>
      <c r="U20" s="36"/>
      <c r="V20" s="36"/>
      <c r="W20" s="36"/>
      <c r="X20" s="36"/>
      <c r="Y20" s="36"/>
    </row>
    <row r="21" spans="2:25" ht="15.75" x14ac:dyDescent="0.25">
      <c r="B21" s="7"/>
      <c r="C21" s="19"/>
      <c r="D21" s="13" t="s">
        <v>6</v>
      </c>
      <c r="E21" s="20"/>
      <c r="F21" s="20"/>
      <c r="G21" s="20"/>
      <c r="H21" s="20"/>
      <c r="I21" s="21"/>
      <c r="J21" s="23"/>
      <c r="K21" s="23"/>
      <c r="L21" s="21"/>
      <c r="M21" s="21"/>
      <c r="N21" s="8"/>
    </row>
    <row r="22" spans="2:25" ht="15.75" x14ac:dyDescent="0.25">
      <c r="B22" s="7"/>
      <c r="C22" s="19"/>
      <c r="D22" s="20" t="s">
        <v>7</v>
      </c>
      <c r="E22" s="20"/>
      <c r="F22" s="20"/>
      <c r="G22" s="20"/>
      <c r="H22" s="20"/>
      <c r="I22" s="21"/>
      <c r="J22" s="24">
        <f>IFERROR(VLOOKUP(D8,'Sbs Additions'!B5:BQ272,64,0),)</f>
        <v>0</v>
      </c>
      <c r="K22" s="24"/>
      <c r="L22" s="21"/>
      <c r="M22" s="24"/>
      <c r="N22" s="8"/>
    </row>
    <row r="23" spans="2:25" ht="15.75" x14ac:dyDescent="0.25">
      <c r="B23" s="7"/>
      <c r="C23" s="19"/>
      <c r="D23" s="20" t="s">
        <v>8</v>
      </c>
      <c r="E23" s="20"/>
      <c r="F23" s="20"/>
      <c r="G23" s="20"/>
      <c r="H23" s="20"/>
      <c r="I23" s="21"/>
      <c r="J23" s="24">
        <f>IFERROR(VLOOKUP(D8,'Sbs Additions'!B5:BQ272,25,0),0)</f>
        <v>0</v>
      </c>
      <c r="K23" s="24"/>
      <c r="L23" s="21"/>
      <c r="M23" s="24"/>
      <c r="N23" s="8"/>
    </row>
    <row r="24" spans="2:25" ht="15.75" x14ac:dyDescent="0.25">
      <c r="B24" s="7"/>
      <c r="C24" s="19"/>
      <c r="D24" s="20" t="s">
        <v>10</v>
      </c>
      <c r="E24" s="20"/>
      <c r="F24" s="20"/>
      <c r="G24" s="20"/>
      <c r="H24" s="20"/>
      <c r="I24" s="21"/>
      <c r="J24" s="24">
        <f>IFERROR(VLOOKUP(D8,'Sbs Additions'!B5:BQ272,33,0),0)</f>
        <v>0</v>
      </c>
      <c r="K24" s="24"/>
      <c r="L24" s="21"/>
      <c r="M24" s="24"/>
      <c r="N24" s="8"/>
    </row>
    <row r="25" spans="2:25" ht="15.75" x14ac:dyDescent="0.25">
      <c r="B25" s="7"/>
      <c r="C25" s="19"/>
      <c r="D25" s="20" t="s">
        <v>11</v>
      </c>
      <c r="E25" s="20"/>
      <c r="F25" s="20"/>
      <c r="G25" s="20"/>
      <c r="H25" s="20"/>
      <c r="I25" s="21"/>
      <c r="J25" s="24">
        <f>IFERROR(VLOOKUP(D8,'Sbs Additions'!B5:BQ272,28,0),0)</f>
        <v>0</v>
      </c>
      <c r="K25" s="24"/>
      <c r="L25" s="21"/>
      <c r="M25" s="23"/>
      <c r="N25" s="8"/>
    </row>
    <row r="26" spans="2:25" ht="15.75" x14ac:dyDescent="0.25">
      <c r="B26" s="7"/>
      <c r="C26" s="19"/>
      <c r="D26" s="20" t="s">
        <v>12</v>
      </c>
      <c r="E26" s="20"/>
      <c r="F26" s="20"/>
      <c r="G26" s="20"/>
      <c r="H26" s="20"/>
      <c r="I26" s="21"/>
      <c r="J26" s="24">
        <f>IFERROR(VLOOKUP(D8,'Sbs Additions'!B5:BQ272,37,0),0)</f>
        <v>0</v>
      </c>
      <c r="K26" s="24"/>
      <c r="L26" s="21"/>
      <c r="M26" s="23"/>
      <c r="N26" s="8"/>
    </row>
    <row r="27" spans="2:25" ht="15.75" x14ac:dyDescent="0.25">
      <c r="B27" s="7"/>
      <c r="C27" s="19"/>
      <c r="D27" s="20" t="s">
        <v>13</v>
      </c>
      <c r="E27" s="20"/>
      <c r="F27" s="20"/>
      <c r="G27" s="20"/>
      <c r="H27" s="20"/>
      <c r="I27" s="21"/>
      <c r="J27" s="24">
        <f>IFERROR(VLOOKUP(D8,'Sbs Additions'!B5:BQ272,32,0),0)</f>
        <v>0</v>
      </c>
      <c r="K27" s="24"/>
      <c r="L27" s="21"/>
      <c r="M27" s="21"/>
      <c r="N27" s="8"/>
    </row>
    <row r="28" spans="2:25" ht="15.75" x14ac:dyDescent="0.25">
      <c r="B28" s="7"/>
      <c r="C28" s="19"/>
      <c r="D28" s="20" t="s">
        <v>14</v>
      </c>
      <c r="E28" s="20"/>
      <c r="F28" s="20"/>
      <c r="G28" s="20"/>
      <c r="H28" s="20"/>
      <c r="I28" s="21"/>
      <c r="J28" s="24">
        <f>IFERROR(VLOOKUP(D8,'Sbs Additions'!B5:BQ272,34,0),0)</f>
        <v>0</v>
      </c>
      <c r="K28" s="24"/>
      <c r="L28" s="21"/>
      <c r="M28" s="21"/>
      <c r="N28" s="8"/>
    </row>
    <row r="29" spans="2:25" ht="15.75" x14ac:dyDescent="0.25">
      <c r="B29" s="7"/>
      <c r="C29" s="19"/>
      <c r="D29" s="20" t="s">
        <v>15</v>
      </c>
      <c r="E29" s="20"/>
      <c r="F29" s="20"/>
      <c r="G29" s="20"/>
      <c r="H29" s="20"/>
      <c r="I29" s="21"/>
      <c r="J29" s="24">
        <f>IFERROR(VLOOKUP(D8,'Sbs Additions'!B5:BQ272,35,0),0)</f>
        <v>0</v>
      </c>
      <c r="K29" s="24"/>
      <c r="L29" s="21"/>
      <c r="M29" s="21"/>
      <c r="N29" s="8"/>
    </row>
    <row r="30" spans="2:25" ht="15.75" x14ac:dyDescent="0.25">
      <c r="B30" s="7"/>
      <c r="C30" s="19"/>
      <c r="D30" s="20" t="s">
        <v>16</v>
      </c>
      <c r="E30" s="20"/>
      <c r="F30" s="20"/>
      <c r="G30" s="20"/>
      <c r="H30" s="20"/>
      <c r="I30" s="21"/>
      <c r="J30" s="24">
        <f>IFERROR(VLOOKUP(D8,'Sbs Additions'!B5:BQ272,39,0),0)</f>
        <v>0</v>
      </c>
      <c r="K30" s="24"/>
      <c r="L30" s="21"/>
      <c r="M30" s="21"/>
      <c r="N30" s="8"/>
    </row>
    <row r="31" spans="2:25" ht="15.75" x14ac:dyDescent="0.25">
      <c r="B31" s="7"/>
      <c r="C31" s="19"/>
      <c r="D31" s="20" t="s">
        <v>17</v>
      </c>
      <c r="E31" s="20"/>
      <c r="F31" s="20"/>
      <c r="G31" s="20"/>
      <c r="H31" s="20"/>
      <c r="I31" s="21"/>
      <c r="J31" s="24">
        <f>IFERROR(VLOOKUP(D8,'Sbs Additions'!B5:BQ272,36,0),0)</f>
        <v>0</v>
      </c>
      <c r="K31" s="24"/>
      <c r="L31" s="21"/>
      <c r="M31" s="21"/>
      <c r="N31" s="8"/>
    </row>
    <row r="32" spans="2:25" ht="15.75" x14ac:dyDescent="0.25">
      <c r="B32" s="7"/>
      <c r="C32" s="19"/>
      <c r="D32" s="20"/>
      <c r="E32" s="20"/>
      <c r="F32" s="20"/>
      <c r="G32" s="20"/>
      <c r="H32" s="20"/>
      <c r="I32" s="21"/>
      <c r="J32" s="24"/>
      <c r="K32" s="53">
        <f>SUM(J22:J31)</f>
        <v>0</v>
      </c>
      <c r="L32" s="21"/>
      <c r="M32" s="21"/>
      <c r="N32" s="8"/>
    </row>
    <row r="33" spans="2:14" ht="15.75" x14ac:dyDescent="0.25">
      <c r="B33" s="7"/>
      <c r="C33" s="19"/>
      <c r="D33" s="20"/>
      <c r="E33" s="20"/>
      <c r="F33" s="20"/>
      <c r="G33" s="20"/>
      <c r="H33" s="20"/>
      <c r="I33" s="21"/>
      <c r="J33" s="24"/>
      <c r="K33" s="24"/>
      <c r="L33" s="21"/>
      <c r="M33" s="21"/>
      <c r="N33" s="8"/>
    </row>
    <row r="34" spans="2:14" ht="15.75" x14ac:dyDescent="0.25">
      <c r="B34" s="9"/>
      <c r="C34" s="19"/>
      <c r="D34" s="13" t="s">
        <v>18</v>
      </c>
      <c r="E34" s="19"/>
      <c r="F34" s="19"/>
      <c r="G34" s="19"/>
      <c r="H34" s="19"/>
      <c r="I34" s="25"/>
      <c r="J34" s="26"/>
      <c r="K34" s="26"/>
      <c r="L34" s="27"/>
      <c r="M34" s="27"/>
      <c r="N34" s="28"/>
    </row>
    <row r="35" spans="2:14" ht="15.75" x14ac:dyDescent="0.25">
      <c r="B35" s="7"/>
      <c r="D35" s="20" t="s">
        <v>19</v>
      </c>
      <c r="E35" s="20"/>
      <c r="F35" s="20"/>
      <c r="G35" s="20"/>
      <c r="H35" s="20"/>
      <c r="I35" s="24"/>
      <c r="J35" s="24">
        <f>IFERROR(VLOOKUP(D8,'Sbs Additions'!B5:BQ272,8,0),0)</f>
        <v>0</v>
      </c>
      <c r="K35" s="24"/>
      <c r="L35" s="21"/>
      <c r="M35" s="21"/>
      <c r="N35" s="8"/>
    </row>
    <row r="36" spans="2:14" ht="15.75" x14ac:dyDescent="0.25">
      <c r="B36" s="7"/>
      <c r="D36" s="20" t="s">
        <v>20</v>
      </c>
      <c r="E36" s="20"/>
      <c r="F36" s="20"/>
      <c r="G36" s="20"/>
      <c r="H36" s="20"/>
      <c r="I36" s="24"/>
      <c r="J36" s="24">
        <f>IFERROR(VLOOKUP(D8,'Sbs Additions'!B5:BQ272,9,0),0)</f>
        <v>0</v>
      </c>
      <c r="K36" s="24"/>
      <c r="L36" s="21"/>
      <c r="M36" s="23"/>
      <c r="N36" s="8"/>
    </row>
    <row r="37" spans="2:14" ht="15.75" x14ac:dyDescent="0.25">
      <c r="B37" s="7"/>
      <c r="D37" s="20" t="s">
        <v>21</v>
      </c>
      <c r="E37" s="20"/>
      <c r="F37" s="20"/>
      <c r="G37" s="20"/>
      <c r="H37" s="20"/>
      <c r="I37" s="24"/>
      <c r="J37" s="24">
        <f>IFERROR(VLOOKUP(D8,'Sbs Additions'!B5:BQ272,10,0),0)</f>
        <v>0</v>
      </c>
      <c r="K37" s="24"/>
      <c r="L37" s="21"/>
      <c r="M37" s="22"/>
      <c r="N37" s="8"/>
    </row>
    <row r="38" spans="2:14" ht="15.75" x14ac:dyDescent="0.25">
      <c r="B38" s="7"/>
      <c r="D38" s="20" t="s">
        <v>22</v>
      </c>
      <c r="E38" s="20"/>
      <c r="F38" s="20"/>
      <c r="G38" s="20"/>
      <c r="H38" s="20"/>
      <c r="I38" s="24"/>
      <c r="J38" s="24">
        <f>IFERROR(VLOOKUP(D8,'Sbs Additions'!B5:BQ272,11,0),0)</f>
        <v>0</v>
      </c>
      <c r="K38" s="24"/>
      <c r="L38" s="21"/>
      <c r="M38" s="22"/>
      <c r="N38" s="8"/>
    </row>
    <row r="39" spans="2:14" ht="15.75" x14ac:dyDescent="0.25">
      <c r="B39" s="7"/>
      <c r="D39" s="20" t="s">
        <v>23</v>
      </c>
      <c r="E39" s="20"/>
      <c r="F39" s="20"/>
      <c r="G39" s="20"/>
      <c r="H39" s="20"/>
      <c r="I39" s="24"/>
      <c r="J39" s="24">
        <f>IFERROR(VLOOKUP(D8,'Sbs Additions'!B5:BQ272,12,0),0)</f>
        <v>0</v>
      </c>
      <c r="K39" s="24"/>
      <c r="L39" s="21"/>
      <c r="M39" s="22"/>
      <c r="N39" s="8"/>
    </row>
    <row r="40" spans="2:14" ht="15.75" x14ac:dyDescent="0.25">
      <c r="B40" s="7"/>
      <c r="D40" s="20" t="s">
        <v>24</v>
      </c>
      <c r="E40" s="20"/>
      <c r="F40" s="20"/>
      <c r="G40" s="20"/>
      <c r="H40" s="20"/>
      <c r="I40" s="24"/>
      <c r="J40" s="24">
        <f>IFERROR(VLOOKUP(D8,'Sbs Additions'!B5:BQ272,29,0),0)</f>
        <v>0</v>
      </c>
      <c r="K40" s="24"/>
      <c r="L40" s="21"/>
      <c r="M40" s="22"/>
      <c r="N40" s="8"/>
    </row>
    <row r="41" spans="2:14" ht="15.75" x14ac:dyDescent="0.25">
      <c r="B41" s="7"/>
      <c r="D41" s="20" t="s">
        <v>25</v>
      </c>
      <c r="E41" s="20"/>
      <c r="F41" s="20"/>
      <c r="G41" s="20"/>
      <c r="H41" s="20"/>
      <c r="I41" s="24"/>
      <c r="J41" s="24">
        <f>IFERROR(VLOOKUP(D8,'Sbs Additions'!B5:BQ272,30,0),0)</f>
        <v>0</v>
      </c>
      <c r="K41" s="24"/>
      <c r="L41" s="21"/>
      <c r="M41" s="22"/>
      <c r="N41" s="8"/>
    </row>
    <row r="42" spans="2:14" ht="15.75" x14ac:dyDescent="0.25">
      <c r="B42" s="7"/>
      <c r="D42" s="20" t="s">
        <v>26</v>
      </c>
      <c r="E42" s="20"/>
      <c r="F42" s="20"/>
      <c r="G42" s="20"/>
      <c r="H42" s="20"/>
      <c r="I42" s="24"/>
      <c r="J42" s="24">
        <f>IFERROR(VLOOKUP(D8,'Sbs Additions'!B5:BQ272,13,0),0)</f>
        <v>0</v>
      </c>
      <c r="K42" s="24"/>
      <c r="L42" s="21"/>
      <c r="M42" s="22"/>
      <c r="N42" s="8"/>
    </row>
    <row r="43" spans="2:14" ht="15.75" x14ac:dyDescent="0.25">
      <c r="B43" s="7"/>
      <c r="D43" s="20" t="s">
        <v>28</v>
      </c>
      <c r="E43" s="20"/>
      <c r="F43" s="20"/>
      <c r="G43" s="20"/>
      <c r="H43" s="20"/>
      <c r="I43" s="24"/>
      <c r="J43" s="24">
        <f>IFERROR(VLOOKUP(D8,'Sbs Additions'!B5:BQ272,65,0),0)</f>
        <v>0</v>
      </c>
      <c r="K43" s="24"/>
      <c r="L43" s="21"/>
      <c r="M43" s="22"/>
      <c r="N43" s="8"/>
    </row>
    <row r="44" spans="2:14" ht="15.75" x14ac:dyDescent="0.25">
      <c r="B44" s="7"/>
      <c r="D44" s="20" t="s">
        <v>884</v>
      </c>
      <c r="E44" s="20"/>
      <c r="F44" s="20"/>
      <c r="G44" s="20"/>
      <c r="H44" s="20"/>
      <c r="I44" s="24"/>
      <c r="J44" s="24">
        <f>IFERROR(VLOOKUP(D8,'Sbs Additions'!B5:BQ272,40,0),0)</f>
        <v>0</v>
      </c>
      <c r="K44" s="24"/>
      <c r="L44" s="21"/>
      <c r="M44" s="22"/>
      <c r="N44" s="8"/>
    </row>
    <row r="45" spans="2:14" ht="15.75" x14ac:dyDescent="0.25">
      <c r="B45" s="7"/>
      <c r="D45" s="20" t="s">
        <v>885</v>
      </c>
      <c r="E45" s="20"/>
      <c r="F45" s="20"/>
      <c r="G45" s="20"/>
      <c r="H45" s="20"/>
      <c r="I45" s="24"/>
      <c r="J45" s="24">
        <f>IFERROR(VLOOKUP(D8,'Sbs Additions'!B5:BQ272,41,0),0)</f>
        <v>0</v>
      </c>
      <c r="K45" s="24"/>
      <c r="L45" s="21"/>
      <c r="M45" s="22"/>
      <c r="N45" s="8"/>
    </row>
    <row r="46" spans="2:14" ht="15.75" x14ac:dyDescent="0.25">
      <c r="B46" s="7"/>
      <c r="D46" s="20" t="s">
        <v>886</v>
      </c>
      <c r="E46" s="20"/>
      <c r="F46" s="20"/>
      <c r="G46" s="20"/>
      <c r="H46" s="20"/>
      <c r="I46" s="24"/>
      <c r="J46" s="24">
        <f>IFERROR(VLOOKUP(D8,'Sbs Additions'!B5:BQ272,42,0),0)</f>
        <v>0</v>
      </c>
      <c r="K46" s="24"/>
      <c r="L46" s="21"/>
      <c r="M46" s="22"/>
      <c r="N46" s="8"/>
    </row>
    <row r="47" spans="2:14" ht="15.75" x14ac:dyDescent="0.25">
      <c r="B47" s="7"/>
      <c r="D47" s="20" t="s">
        <v>887</v>
      </c>
      <c r="E47" s="20"/>
      <c r="F47" s="20"/>
      <c r="G47" s="20"/>
      <c r="H47" s="20"/>
      <c r="I47" s="24"/>
      <c r="J47" s="24">
        <f>IFERROR(VLOOKUP(D8,'Sbs Additions'!B5:BQ272,43,0),0)</f>
        <v>0</v>
      </c>
      <c r="K47" s="24"/>
      <c r="L47" s="21"/>
      <c r="M47" s="22"/>
      <c r="N47" s="8"/>
    </row>
    <row r="48" spans="2:14" ht="15.75" x14ac:dyDescent="0.25">
      <c r="B48" s="7"/>
      <c r="D48" s="20" t="s">
        <v>888</v>
      </c>
      <c r="E48" s="20"/>
      <c r="F48" s="20"/>
      <c r="G48" s="20"/>
      <c r="H48" s="20"/>
      <c r="I48" s="24"/>
      <c r="J48" s="24">
        <f>IFERROR(VLOOKUP(D8,'Sbs Additions'!B5:BQ272,44,0),0)</f>
        <v>0</v>
      </c>
      <c r="K48" s="24"/>
      <c r="L48" s="21"/>
      <c r="M48" s="22"/>
      <c r="N48" s="8"/>
    </row>
    <row r="49" spans="2:16" ht="15.75" x14ac:dyDescent="0.25">
      <c r="B49" s="7"/>
      <c r="D49" s="20" t="s">
        <v>889</v>
      </c>
      <c r="E49" s="20"/>
      <c r="F49" s="20"/>
      <c r="G49" s="20"/>
      <c r="H49" s="20"/>
      <c r="I49" s="24"/>
      <c r="J49" s="24">
        <f>IFERROR(VLOOKUP(D8,'Sbs Additions'!B5:BQ272,47,0),0)</f>
        <v>0</v>
      </c>
      <c r="K49" s="24"/>
      <c r="L49" s="21"/>
      <c r="M49" s="22"/>
      <c r="N49" s="8"/>
    </row>
    <row r="50" spans="2:16" ht="15.75" x14ac:dyDescent="0.25">
      <c r="B50" s="7"/>
      <c r="D50" s="20" t="s">
        <v>890</v>
      </c>
      <c r="E50" s="20"/>
      <c r="F50" s="20"/>
      <c r="G50" s="20"/>
      <c r="H50" s="20"/>
      <c r="I50" s="24"/>
      <c r="J50" s="24">
        <f>IFERROR(VLOOKUP(D8,'Sbs Additions'!B5:BQ272,46,0),0)</f>
        <v>0</v>
      </c>
      <c r="K50" s="24"/>
      <c r="L50" s="21"/>
      <c r="M50" s="22"/>
      <c r="N50" s="8"/>
    </row>
    <row r="51" spans="2:16" ht="15.75" x14ac:dyDescent="0.25">
      <c r="B51" s="7"/>
      <c r="D51" s="20" t="s">
        <v>891</v>
      </c>
      <c r="E51" s="20"/>
      <c r="F51" s="20"/>
      <c r="G51" s="20"/>
      <c r="H51" s="20"/>
      <c r="I51" s="24"/>
      <c r="J51" s="24">
        <f>IFERROR(VLOOKUP(D8,'Sbs Additions'!B5:BQ272,45,0),0)</f>
        <v>0</v>
      </c>
      <c r="K51" s="24"/>
      <c r="L51" s="21"/>
      <c r="M51" s="22"/>
      <c r="N51" s="8"/>
    </row>
    <row r="52" spans="2:16" ht="15.75" x14ac:dyDescent="0.25">
      <c r="B52" s="7"/>
      <c r="D52" s="20"/>
      <c r="E52" s="20"/>
      <c r="F52" s="20"/>
      <c r="G52" s="20"/>
      <c r="H52" s="20"/>
      <c r="I52" s="24"/>
      <c r="J52" s="24"/>
      <c r="K52" s="53">
        <f>SUM(J35:J51)</f>
        <v>0</v>
      </c>
      <c r="L52" s="21"/>
      <c r="M52" s="22"/>
      <c r="N52" s="8"/>
    </row>
    <row r="53" spans="2:16" ht="15.75" x14ac:dyDescent="0.25">
      <c r="B53" s="7"/>
      <c r="D53" s="20"/>
      <c r="E53" s="20"/>
      <c r="F53" s="20"/>
      <c r="G53" s="20"/>
      <c r="H53" s="20"/>
      <c r="I53" s="24"/>
      <c r="J53" s="24"/>
      <c r="K53" s="24"/>
      <c r="L53" s="21"/>
      <c r="M53" s="22"/>
      <c r="N53" s="8"/>
    </row>
    <row r="54" spans="2:16" ht="15.75" x14ac:dyDescent="0.25">
      <c r="B54" s="7"/>
      <c r="D54" s="20"/>
      <c r="E54" s="20"/>
      <c r="F54" s="20"/>
      <c r="G54" s="20"/>
      <c r="H54" s="20"/>
      <c r="I54" s="24"/>
      <c r="J54" s="24"/>
      <c r="K54" s="24"/>
      <c r="L54" s="21"/>
      <c r="M54" s="22"/>
      <c r="N54" s="8"/>
    </row>
    <row r="55" spans="2:16" ht="15.75" x14ac:dyDescent="0.25">
      <c r="B55" s="7"/>
      <c r="D55" s="20"/>
      <c r="E55" s="20"/>
      <c r="F55" s="20"/>
      <c r="G55" s="20"/>
      <c r="H55" s="20"/>
      <c r="I55" s="24"/>
      <c r="J55" s="23"/>
      <c r="K55" s="23"/>
      <c r="L55" s="22"/>
      <c r="M55" s="22"/>
      <c r="N55" s="8"/>
    </row>
    <row r="56" spans="2:16" ht="18" x14ac:dyDescent="0.25">
      <c r="B56" s="29"/>
      <c r="D56" s="30" t="s">
        <v>1251</v>
      </c>
      <c r="E56" s="20"/>
      <c r="F56" s="20"/>
      <c r="G56" s="20"/>
      <c r="H56" s="20"/>
      <c r="I56" s="22"/>
      <c r="J56" s="22"/>
      <c r="K56" s="22"/>
      <c r="L56" s="22">
        <f>L16+L18+K32+K52</f>
        <v>0</v>
      </c>
      <c r="M56" s="22"/>
      <c r="N56" s="31"/>
      <c r="P56" s="1" t="s">
        <v>36</v>
      </c>
    </row>
    <row r="57" spans="2:16" ht="15.75" x14ac:dyDescent="0.25">
      <c r="B57" s="7"/>
      <c r="D57" s="14"/>
      <c r="E57" s="20"/>
      <c r="F57" s="20"/>
      <c r="G57" s="20"/>
      <c r="H57" s="20"/>
      <c r="I57" s="22"/>
      <c r="J57" s="22"/>
      <c r="K57" s="22"/>
      <c r="L57" s="22"/>
      <c r="M57" s="21"/>
      <c r="N57" s="8"/>
    </row>
    <row r="58" spans="2:16" ht="15.75" x14ac:dyDescent="0.25">
      <c r="B58" s="7"/>
      <c r="C58" s="13" t="s">
        <v>29</v>
      </c>
      <c r="D58" s="20" t="s">
        <v>30</v>
      </c>
      <c r="E58" s="20"/>
      <c r="F58" s="20"/>
      <c r="G58" s="20"/>
      <c r="H58" s="20"/>
      <c r="I58" s="22"/>
      <c r="J58" s="22"/>
      <c r="K58" s="22"/>
      <c r="L58" s="23">
        <f>IFERROR(VLOOKUP(D8,'Carry Forward 2021'!B10:AL251,27,0),0)</f>
        <v>0</v>
      </c>
      <c r="M58" s="23"/>
      <c r="N58" s="8"/>
    </row>
    <row r="59" spans="2:16" ht="15.75" x14ac:dyDescent="0.25">
      <c r="B59" s="7"/>
      <c r="D59" s="13"/>
      <c r="E59" s="20"/>
      <c r="F59" s="20"/>
      <c r="G59" s="20"/>
      <c r="H59" s="20"/>
      <c r="I59" s="22"/>
      <c r="J59" s="22"/>
      <c r="K59" s="22"/>
      <c r="L59" s="22"/>
      <c r="M59" s="22"/>
      <c r="N59" s="8"/>
    </row>
    <row r="60" spans="2:16" ht="15.75" x14ac:dyDescent="0.25">
      <c r="B60" s="7"/>
      <c r="C60" s="13" t="s">
        <v>31</v>
      </c>
      <c r="D60" s="20" t="s">
        <v>1252</v>
      </c>
      <c r="E60" s="20"/>
      <c r="F60" s="20"/>
      <c r="G60" s="20"/>
      <c r="H60" s="20"/>
      <c r="I60" s="22"/>
      <c r="J60" s="22"/>
      <c r="K60" s="22"/>
      <c r="L60" s="23">
        <f>IFERROR(VLOOKUP(D8,'Carry Forward 2021'!B10:AL251,29,0),0)</f>
        <v>0</v>
      </c>
      <c r="M60" s="23"/>
      <c r="N60" s="8"/>
    </row>
    <row r="61" spans="2:16" ht="15.75" x14ac:dyDescent="0.25">
      <c r="B61" s="7"/>
      <c r="D61" s="20"/>
      <c r="E61" s="20"/>
      <c r="F61" s="20"/>
      <c r="G61" s="20"/>
      <c r="H61" s="20"/>
      <c r="I61" s="22"/>
      <c r="J61" s="22"/>
      <c r="K61" s="22"/>
      <c r="L61" s="22"/>
      <c r="M61" s="22"/>
      <c r="N61" s="8"/>
    </row>
    <row r="62" spans="2:16" ht="18" x14ac:dyDescent="0.25">
      <c r="B62" s="69"/>
      <c r="C62" s="75"/>
      <c r="D62" s="71" t="s">
        <v>1253</v>
      </c>
      <c r="E62" s="76"/>
      <c r="F62" s="76"/>
      <c r="G62" s="76"/>
      <c r="H62" s="76"/>
      <c r="I62" s="77"/>
      <c r="J62" s="77"/>
      <c r="K62" s="77"/>
      <c r="L62" s="78">
        <f>L56-L58+L60</f>
        <v>0</v>
      </c>
      <c r="M62" s="78" t="str">
        <f>IF(L62&gt;=0,"SURPLUS","DEFICIT")</f>
        <v>SURPLUS</v>
      </c>
      <c r="N62" s="79"/>
      <c r="P62" s="1" t="s">
        <v>36</v>
      </c>
    </row>
    <row r="63" spans="2:16" x14ac:dyDescent="0.2">
      <c r="B63" s="32"/>
      <c r="C63" s="33"/>
      <c r="D63" s="33"/>
      <c r="E63" s="33"/>
      <c r="F63" s="33"/>
      <c r="G63" s="33"/>
      <c r="H63" s="33"/>
      <c r="I63" s="34"/>
      <c r="J63" s="34"/>
      <c r="K63" s="34"/>
      <c r="L63" s="34"/>
      <c r="M63" s="34"/>
      <c r="N63" s="35"/>
    </row>
    <row r="66" spans="2:14" x14ac:dyDescent="0.2">
      <c r="B66" s="80"/>
      <c r="C66" s="81"/>
      <c r="D66" s="81"/>
      <c r="E66" s="81"/>
      <c r="F66" s="81"/>
      <c r="G66" s="81"/>
      <c r="H66" s="81"/>
      <c r="I66" s="81"/>
      <c r="J66" s="81"/>
      <c r="K66" s="81"/>
      <c r="L66" s="81"/>
      <c r="M66" s="81"/>
      <c r="N66" s="82"/>
    </row>
    <row r="67" spans="2:14" x14ac:dyDescent="0.2">
      <c r="B67" s="83" t="s">
        <v>32</v>
      </c>
      <c r="C67" s="84"/>
      <c r="D67" s="84"/>
      <c r="E67" s="84"/>
      <c r="F67" s="84"/>
      <c r="G67" s="84"/>
      <c r="H67" s="84"/>
      <c r="I67" s="84"/>
      <c r="J67" s="84"/>
      <c r="K67" s="84"/>
      <c r="L67" s="84"/>
      <c r="M67" s="84"/>
      <c r="N67" s="85"/>
    </row>
    <row r="68" spans="2:14" x14ac:dyDescent="0.2">
      <c r="B68" s="86"/>
      <c r="C68" s="84"/>
      <c r="D68" s="84"/>
      <c r="E68" s="84"/>
      <c r="F68" s="84"/>
      <c r="G68" s="84"/>
      <c r="H68" s="84"/>
      <c r="I68" s="84"/>
      <c r="J68" s="84"/>
      <c r="K68" s="84"/>
      <c r="L68" s="84"/>
      <c r="M68" s="84"/>
      <c r="N68" s="85"/>
    </row>
    <row r="69" spans="2:14" x14ac:dyDescent="0.2">
      <c r="B69" s="87" t="s">
        <v>33</v>
      </c>
      <c r="C69" s="84"/>
      <c r="D69" s="84"/>
      <c r="E69" s="84"/>
      <c r="F69" s="84"/>
      <c r="G69" s="84"/>
      <c r="H69" s="84"/>
      <c r="I69" s="84"/>
      <c r="J69" s="84"/>
      <c r="K69" s="84"/>
      <c r="L69" s="84"/>
      <c r="M69" s="88"/>
      <c r="N69" s="85"/>
    </row>
    <row r="70" spans="2:14" ht="15.75" x14ac:dyDescent="0.25">
      <c r="B70" s="89">
        <f>D10</f>
        <v>0</v>
      </c>
      <c r="C70" s="84"/>
      <c r="D70" s="84"/>
      <c r="E70" s="84"/>
      <c r="F70" s="84"/>
      <c r="G70" s="84"/>
      <c r="H70" s="84"/>
      <c r="I70" s="84"/>
      <c r="J70" s="84"/>
      <c r="K70" s="84"/>
      <c r="L70" s="84"/>
      <c r="M70" s="84"/>
      <c r="N70" s="85"/>
    </row>
    <row r="71" spans="2:14" x14ac:dyDescent="0.2">
      <c r="B71" s="83"/>
      <c r="C71" s="84"/>
      <c r="D71" s="84"/>
      <c r="E71" s="84"/>
      <c r="F71" s="84"/>
      <c r="G71" s="84"/>
      <c r="H71" s="84"/>
      <c r="I71" s="84"/>
      <c r="J71" s="84"/>
      <c r="K71" s="84"/>
      <c r="L71" s="84"/>
      <c r="M71" s="84"/>
      <c r="N71" s="85"/>
    </row>
    <row r="72" spans="2:14" x14ac:dyDescent="0.2">
      <c r="B72" s="86"/>
      <c r="C72" s="84"/>
      <c r="D72" s="84"/>
      <c r="E72" s="84"/>
      <c r="F72" s="84"/>
      <c r="G72" s="84"/>
      <c r="H72" s="84"/>
      <c r="I72" s="84"/>
      <c r="J72" s="84"/>
      <c r="K72" s="84"/>
      <c r="L72" s="84"/>
      <c r="M72" s="84"/>
      <c r="N72" s="85"/>
    </row>
    <row r="73" spans="2:14" x14ac:dyDescent="0.2">
      <c r="B73" s="90" t="s">
        <v>894</v>
      </c>
      <c r="C73" s="84"/>
      <c r="D73" s="84"/>
      <c r="E73" s="84"/>
      <c r="F73" s="84"/>
      <c r="G73" s="84"/>
      <c r="H73" s="84"/>
      <c r="I73" s="84"/>
      <c r="J73" s="84"/>
      <c r="K73" s="84"/>
      <c r="L73" s="84"/>
      <c r="M73" s="84"/>
      <c r="N73" s="85"/>
    </row>
    <row r="74" spans="2:14" x14ac:dyDescent="0.2">
      <c r="B74" s="86"/>
      <c r="C74" s="84"/>
      <c r="D74" s="84"/>
      <c r="E74" s="84"/>
      <c r="F74" s="84"/>
      <c r="G74" s="84"/>
      <c r="H74" s="84"/>
      <c r="I74" s="84"/>
      <c r="J74" s="84"/>
      <c r="K74" s="84"/>
      <c r="L74" s="84"/>
      <c r="M74" s="84"/>
      <c r="N74" s="85"/>
    </row>
    <row r="75" spans="2:14" x14ac:dyDescent="0.2">
      <c r="B75" s="86"/>
      <c r="C75" s="84"/>
      <c r="D75" s="84"/>
      <c r="E75" s="84"/>
      <c r="F75" s="84"/>
      <c r="G75" s="84"/>
      <c r="H75" s="84"/>
      <c r="I75" s="84"/>
      <c r="J75" s="84"/>
      <c r="K75" s="84"/>
      <c r="L75" s="84"/>
      <c r="M75" s="84"/>
      <c r="N75" s="85"/>
    </row>
    <row r="76" spans="2:14" x14ac:dyDescent="0.2">
      <c r="B76" s="91"/>
      <c r="C76" s="92"/>
      <c r="D76" s="92"/>
      <c r="E76" s="92"/>
      <c r="F76" s="92"/>
      <c r="G76" s="92"/>
      <c r="H76" s="92"/>
      <c r="I76" s="92"/>
      <c r="J76" s="92"/>
      <c r="K76" s="92"/>
      <c r="L76" s="92"/>
      <c r="M76" s="92"/>
      <c r="N76" s="93"/>
    </row>
  </sheetData>
  <sheetProtection password="C01C" sheet="1" objects="1" scenarios="1"/>
  <conditionalFormatting sqref="P62">
    <cfRule type="containsText" dxfId="3" priority="2" stopIfTrue="1" operator="containsText" text="error">
      <formula>NOT(ISERROR(SEARCH("error",P62)))</formula>
    </cfRule>
  </conditionalFormatting>
  <conditionalFormatting sqref="P56">
    <cfRule type="containsText" dxfId="2" priority="1" stopIfTrue="1" operator="containsText" text="error">
      <formula>NOT(ISERROR(SEARCH("error",P56)))</formula>
    </cfRule>
  </conditionalFormatting>
  <pageMargins left="0.75" right="0.75" top="1" bottom="1" header="0.5" footer="0.5"/>
  <pageSetup paperSize="9" scale="5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B04FEEAD-95E2-401B-A41B-D6A2657BE991}">
          <x14:formula1>
            <xm:f>'Carry Forward 2021'!$B$10:$B$244</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10463-BAC0-43F3-A9C6-528B17EA923A}">
  <dimension ref="A3:L46"/>
  <sheetViews>
    <sheetView showGridLines="0" zoomScaleNormal="100" workbookViewId="0">
      <selection activeCell="G1" sqref="G1"/>
    </sheetView>
  </sheetViews>
  <sheetFormatPr defaultRowHeight="12.75" x14ac:dyDescent="0.2"/>
  <cols>
    <col min="1" max="1" width="14" customWidth="1"/>
    <col min="9" max="9" width="17.42578125" customWidth="1"/>
    <col min="10" max="10" width="15.140625" customWidth="1"/>
    <col min="12" max="12" width="29.7109375" customWidth="1"/>
  </cols>
  <sheetData>
    <row r="3" spans="1:12" x14ac:dyDescent="0.2">
      <c r="A3" s="4"/>
      <c r="B3" s="5"/>
      <c r="C3" s="5"/>
      <c r="D3" s="5"/>
      <c r="E3" s="5"/>
      <c r="F3" s="5"/>
      <c r="G3" s="5"/>
      <c r="H3" s="5"/>
      <c r="I3" s="5"/>
      <c r="J3" s="5"/>
      <c r="K3" s="5"/>
      <c r="L3" s="6"/>
    </row>
    <row r="4" spans="1:12" ht="23.25" x14ac:dyDescent="0.35">
      <c r="A4" s="94" t="s">
        <v>903</v>
      </c>
      <c r="B4" s="95"/>
      <c r="C4" s="95"/>
      <c r="D4" s="95"/>
      <c r="E4" s="95"/>
      <c r="F4" s="95"/>
      <c r="G4" s="95"/>
      <c r="H4" s="95"/>
      <c r="I4" s="95"/>
      <c r="J4" s="95"/>
      <c r="K4" s="95"/>
      <c r="L4" s="96"/>
    </row>
    <row r="5" spans="1:12" x14ac:dyDescent="0.2">
      <c r="A5" s="7"/>
      <c r="B5" s="1"/>
      <c r="C5" s="1"/>
      <c r="D5" s="1"/>
      <c r="E5" s="1"/>
      <c r="F5" s="1"/>
      <c r="G5" s="1"/>
      <c r="H5" s="1"/>
      <c r="I5" s="1"/>
      <c r="J5" s="1"/>
      <c r="K5" s="1"/>
      <c r="L5" s="8"/>
    </row>
    <row r="6" spans="1:12" ht="15.75" x14ac:dyDescent="0.25">
      <c r="A6" s="9" t="s">
        <v>0</v>
      </c>
      <c r="B6" s="10">
        <f>'MENU '!B18</f>
        <v>0</v>
      </c>
      <c r="C6" s="11"/>
      <c r="D6" s="1"/>
      <c r="E6" s="1"/>
      <c r="F6" s="1"/>
      <c r="G6" s="1"/>
      <c r="H6" s="1"/>
      <c r="I6" s="1"/>
      <c r="J6" s="1"/>
      <c r="K6" s="1"/>
      <c r="L6" s="8"/>
    </row>
    <row r="7" spans="1:12" ht="15.75" x14ac:dyDescent="0.25">
      <c r="A7" s="9" t="s">
        <v>1</v>
      </c>
      <c r="B7" s="12">
        <f>'MENU '!G16</f>
        <v>0</v>
      </c>
      <c r="C7" s="56"/>
      <c r="D7" s="1"/>
      <c r="E7" s="1"/>
      <c r="F7" s="1"/>
      <c r="G7" s="1"/>
      <c r="H7" s="1"/>
      <c r="I7" s="1"/>
      <c r="J7" s="1"/>
      <c r="K7" s="1"/>
      <c r="L7" s="8"/>
    </row>
    <row r="8" spans="1:12" ht="15.75" x14ac:dyDescent="0.25">
      <c r="A8" s="9" t="s">
        <v>2</v>
      </c>
      <c r="B8" s="10">
        <f>'MENU '!B20</f>
        <v>0</v>
      </c>
      <c r="C8" s="11"/>
      <c r="D8" s="1"/>
      <c r="E8" s="1"/>
      <c r="F8" s="1"/>
      <c r="G8" s="1"/>
      <c r="H8" s="1"/>
      <c r="I8" s="1"/>
      <c r="J8" s="1"/>
      <c r="K8" s="1"/>
      <c r="L8" s="8"/>
    </row>
    <row r="9" spans="1:12" ht="15.75" x14ac:dyDescent="0.25">
      <c r="A9" s="9"/>
      <c r="B9" s="10"/>
      <c r="C9" s="11"/>
      <c r="D9" s="1"/>
      <c r="E9" s="1"/>
      <c r="F9" s="1"/>
      <c r="G9" s="1"/>
      <c r="H9" s="1"/>
      <c r="I9" s="1"/>
      <c r="J9" s="1"/>
      <c r="K9" s="1"/>
      <c r="L9" s="8"/>
    </row>
    <row r="10" spans="1:12" ht="15.75" x14ac:dyDescent="0.25">
      <c r="A10" s="9"/>
      <c r="B10" s="10"/>
      <c r="C10" s="11"/>
      <c r="D10" s="1"/>
      <c r="E10" s="1"/>
      <c r="F10" s="1"/>
      <c r="G10" s="1"/>
      <c r="H10" s="1"/>
      <c r="I10" s="1"/>
      <c r="J10" s="1"/>
      <c r="K10" s="1"/>
      <c r="L10" s="8"/>
    </row>
    <row r="11" spans="1:12" ht="18" x14ac:dyDescent="0.25">
      <c r="A11" s="69"/>
      <c r="B11" s="97"/>
      <c r="C11" s="98"/>
      <c r="D11" s="71"/>
      <c r="E11" s="71"/>
      <c r="F11" s="71"/>
      <c r="G11" s="71"/>
      <c r="H11" s="71"/>
      <c r="I11" s="73"/>
      <c r="J11" s="73" t="s">
        <v>3</v>
      </c>
      <c r="K11" s="73"/>
      <c r="L11" s="79"/>
    </row>
    <row r="12" spans="1:12" ht="15.75" x14ac:dyDescent="0.25">
      <c r="A12" s="9"/>
      <c r="B12" s="10"/>
      <c r="C12" s="11"/>
      <c r="D12" s="1"/>
      <c r="E12" s="1"/>
      <c r="F12" s="1"/>
      <c r="G12" s="1"/>
      <c r="H12" s="1"/>
      <c r="I12" s="1"/>
      <c r="J12" s="1"/>
      <c r="K12" s="1"/>
      <c r="L12" s="8"/>
    </row>
    <row r="13" spans="1:12" ht="15.75" x14ac:dyDescent="0.25">
      <c r="A13" s="9"/>
      <c r="B13" s="10"/>
      <c r="C13" s="11"/>
      <c r="D13" s="1"/>
      <c r="E13" s="1"/>
      <c r="F13" s="1"/>
      <c r="G13" s="1"/>
      <c r="H13" s="1"/>
      <c r="I13" s="1"/>
      <c r="J13" s="1"/>
      <c r="K13" s="1"/>
      <c r="L13" s="8"/>
    </row>
    <row r="14" spans="1:12" ht="18" x14ac:dyDescent="0.25">
      <c r="A14" s="9"/>
      <c r="B14" s="10"/>
      <c r="C14" s="57" t="s">
        <v>1254</v>
      </c>
      <c r="D14" s="58"/>
      <c r="E14" s="58"/>
      <c r="F14" s="58"/>
      <c r="G14" s="58"/>
      <c r="H14" s="58"/>
      <c r="I14" s="59"/>
      <c r="J14" s="15">
        <f>IFERROR(VLOOKUP(B8,' DFC DETAIL'!A:V,20,0),0)</f>
        <v>0</v>
      </c>
      <c r="K14" s="60"/>
      <c r="L14" s="8"/>
    </row>
    <row r="15" spans="1:12" ht="15" x14ac:dyDescent="0.2">
      <c r="A15" s="9"/>
      <c r="B15" s="10"/>
      <c r="C15" s="61"/>
      <c r="D15" s="1"/>
      <c r="E15" s="1"/>
      <c r="F15" s="1"/>
      <c r="G15" s="1"/>
      <c r="H15" s="1"/>
      <c r="I15" s="62"/>
      <c r="J15" s="15"/>
      <c r="K15" s="60"/>
      <c r="L15" s="8"/>
    </row>
    <row r="16" spans="1:12" ht="15.75" x14ac:dyDescent="0.25">
      <c r="A16" s="9"/>
      <c r="B16" s="10"/>
      <c r="C16" s="57"/>
      <c r="D16" s="1"/>
      <c r="E16" s="1"/>
      <c r="F16" s="1"/>
      <c r="G16" s="1"/>
      <c r="H16" s="1"/>
      <c r="I16" s="62"/>
      <c r="J16" s="15"/>
      <c r="K16" s="60"/>
      <c r="L16" s="8"/>
    </row>
    <row r="17" spans="1:12" ht="15" x14ac:dyDescent="0.2">
      <c r="A17" s="9"/>
      <c r="B17" s="10"/>
      <c r="C17" s="61"/>
      <c r="D17" s="1"/>
      <c r="E17" s="1"/>
      <c r="F17" s="1"/>
      <c r="G17" s="1"/>
      <c r="H17" s="1"/>
      <c r="I17" s="62"/>
      <c r="J17" s="62"/>
      <c r="K17" s="60"/>
      <c r="L17" s="8"/>
    </row>
    <row r="18" spans="1:12" ht="15.75" x14ac:dyDescent="0.25">
      <c r="A18" s="9"/>
      <c r="B18" s="10"/>
      <c r="C18" s="57" t="s">
        <v>1255</v>
      </c>
      <c r="D18" s="1"/>
      <c r="E18" s="1"/>
      <c r="F18" s="1"/>
      <c r="G18" s="1"/>
      <c r="H18" s="1"/>
      <c r="I18" s="62"/>
      <c r="J18" s="15">
        <f>IFERROR(VLOOKUP(B8,' DFC DETAIL'!A:V,21,0),0)</f>
        <v>0</v>
      </c>
      <c r="K18" s="60"/>
      <c r="L18" s="8"/>
    </row>
    <row r="19" spans="1:12" ht="15" x14ac:dyDescent="0.2">
      <c r="A19" s="9"/>
      <c r="B19" s="10"/>
      <c r="C19" s="63"/>
      <c r="D19" s="1"/>
      <c r="E19" s="1"/>
      <c r="F19" s="1"/>
      <c r="G19" s="1"/>
      <c r="H19" s="1"/>
      <c r="I19" s="62"/>
      <c r="J19" s="62"/>
      <c r="K19" s="60"/>
      <c r="L19" s="8"/>
    </row>
    <row r="20" spans="1:12" ht="15" x14ac:dyDescent="0.2">
      <c r="A20" s="9"/>
      <c r="B20" s="64"/>
      <c r="C20" s="61"/>
      <c r="D20" s="1"/>
      <c r="E20" s="1"/>
      <c r="F20" s="1"/>
      <c r="G20" s="1"/>
      <c r="H20" s="1"/>
      <c r="I20" s="62"/>
      <c r="J20" s="62"/>
      <c r="K20" s="60"/>
      <c r="L20" s="8"/>
    </row>
    <row r="21" spans="1:12" ht="15" x14ac:dyDescent="0.2">
      <c r="A21" s="9"/>
      <c r="B21" s="64"/>
      <c r="C21" s="61"/>
      <c r="D21" s="1"/>
      <c r="E21" s="1"/>
      <c r="F21" s="1"/>
      <c r="G21" s="1"/>
      <c r="H21" s="1"/>
      <c r="I21" s="62"/>
      <c r="J21" s="62"/>
      <c r="K21" s="60"/>
      <c r="L21" s="8"/>
    </row>
    <row r="22" spans="1:12" ht="15" x14ac:dyDescent="0.2">
      <c r="A22" s="9"/>
      <c r="B22" s="10"/>
      <c r="C22" s="61"/>
      <c r="D22" s="1"/>
      <c r="E22" s="1"/>
      <c r="F22" s="1"/>
      <c r="G22" s="1"/>
      <c r="H22" s="1"/>
      <c r="I22" s="62"/>
      <c r="J22" s="62"/>
      <c r="K22" s="60"/>
      <c r="L22" s="8"/>
    </row>
    <row r="23" spans="1:12" ht="15.75" x14ac:dyDescent="0.2">
      <c r="A23" s="99"/>
      <c r="B23" s="100"/>
      <c r="C23" s="101" t="s">
        <v>1256</v>
      </c>
      <c r="D23" s="102"/>
      <c r="E23" s="102"/>
      <c r="F23" s="102"/>
      <c r="G23" s="102"/>
      <c r="H23" s="102"/>
      <c r="I23" s="103"/>
      <c r="J23" s="104">
        <f>J14+J18</f>
        <v>0</v>
      </c>
      <c r="K23" s="105"/>
      <c r="L23" s="106"/>
    </row>
    <row r="24" spans="1:12" x14ac:dyDescent="0.2">
      <c r="A24" s="32"/>
      <c r="B24" s="33"/>
      <c r="C24" s="33"/>
      <c r="D24" s="33"/>
      <c r="E24" s="33"/>
      <c r="F24" s="33"/>
      <c r="G24" s="33"/>
      <c r="H24" s="34"/>
      <c r="I24" s="34"/>
      <c r="J24" s="34"/>
      <c r="K24" s="34"/>
      <c r="L24" s="35"/>
    </row>
    <row r="25" spans="1:12" x14ac:dyDescent="0.2">
      <c r="A25" s="1"/>
      <c r="B25" s="1"/>
      <c r="C25" s="1"/>
      <c r="D25" s="1"/>
      <c r="E25" s="1"/>
      <c r="F25" s="1"/>
      <c r="G25" s="1"/>
      <c r="H25" s="1"/>
      <c r="I25" s="1"/>
      <c r="J25" s="1"/>
      <c r="K25" s="1"/>
      <c r="L25" s="1"/>
    </row>
    <row r="26" spans="1:12" x14ac:dyDescent="0.2">
      <c r="A26" s="1"/>
      <c r="B26" s="1"/>
      <c r="C26" s="1"/>
      <c r="D26" s="1"/>
      <c r="E26" s="1"/>
      <c r="F26" s="1"/>
      <c r="G26" s="1"/>
      <c r="H26" s="1"/>
      <c r="I26" s="1"/>
      <c r="J26" s="1"/>
      <c r="K26" s="1"/>
      <c r="L26" s="1"/>
    </row>
    <row r="27" spans="1:12" x14ac:dyDescent="0.2">
      <c r="A27" s="80"/>
      <c r="B27" s="81"/>
      <c r="C27" s="81"/>
      <c r="D27" s="81"/>
      <c r="E27" s="81"/>
      <c r="F27" s="81"/>
      <c r="G27" s="81"/>
      <c r="H27" s="81"/>
      <c r="I27" s="81"/>
      <c r="J27" s="81"/>
      <c r="K27" s="81"/>
      <c r="L27" s="82"/>
    </row>
    <row r="28" spans="1:12" x14ac:dyDescent="0.2">
      <c r="A28" s="83" t="s">
        <v>32</v>
      </c>
      <c r="B28" s="84"/>
      <c r="C28" s="84"/>
      <c r="D28" s="84"/>
      <c r="E28" s="84"/>
      <c r="F28" s="84"/>
      <c r="G28" s="84"/>
      <c r="H28" s="84"/>
      <c r="I28" s="84"/>
      <c r="J28" s="84"/>
      <c r="K28" s="84"/>
      <c r="L28" s="85"/>
    </row>
    <row r="29" spans="1:12" x14ac:dyDescent="0.2">
      <c r="A29" s="86"/>
      <c r="B29" s="84"/>
      <c r="C29" s="84"/>
      <c r="D29" s="84"/>
      <c r="E29" s="84"/>
      <c r="F29" s="84"/>
      <c r="G29" s="84"/>
      <c r="H29" s="84"/>
      <c r="I29" s="84"/>
      <c r="J29" s="84"/>
      <c r="K29" s="84"/>
      <c r="L29" s="85"/>
    </row>
    <row r="30" spans="1:12" x14ac:dyDescent="0.2">
      <c r="A30" s="87" t="s">
        <v>900</v>
      </c>
      <c r="B30" s="84"/>
      <c r="C30" s="84"/>
      <c r="D30" s="84"/>
      <c r="E30" s="84"/>
      <c r="F30" s="84"/>
      <c r="G30" s="84"/>
      <c r="H30" s="84"/>
      <c r="I30" s="84"/>
      <c r="J30" s="84"/>
      <c r="K30" s="88"/>
      <c r="L30" s="85"/>
    </row>
    <row r="31" spans="1:12" x14ac:dyDescent="0.2">
      <c r="A31" s="107">
        <f>B8</f>
        <v>0</v>
      </c>
      <c r="B31" s="84" t="s">
        <v>901</v>
      </c>
      <c r="C31" s="84"/>
      <c r="D31" s="84"/>
      <c r="E31" s="84"/>
      <c r="F31" s="84"/>
      <c r="G31" s="84"/>
      <c r="H31" s="84"/>
      <c r="I31" s="84"/>
      <c r="J31" s="84"/>
      <c r="K31" s="84"/>
      <c r="L31" s="85"/>
    </row>
    <row r="32" spans="1:12" x14ac:dyDescent="0.2">
      <c r="A32" s="83" t="s">
        <v>902</v>
      </c>
      <c r="B32" s="84"/>
      <c r="C32" s="84"/>
      <c r="D32" s="84"/>
      <c r="E32" s="84"/>
      <c r="F32" s="84"/>
      <c r="G32" s="84"/>
      <c r="H32" s="84"/>
      <c r="I32" s="84"/>
      <c r="J32" s="84"/>
      <c r="K32" s="84"/>
      <c r="L32" s="85"/>
    </row>
    <row r="33" spans="1:12" x14ac:dyDescent="0.2">
      <c r="A33" s="83"/>
      <c r="B33" s="84"/>
      <c r="C33" s="84"/>
      <c r="D33" s="84"/>
      <c r="E33" s="84"/>
      <c r="F33" s="84"/>
      <c r="G33" s="84"/>
      <c r="H33" s="84"/>
      <c r="I33" s="84"/>
      <c r="J33" s="84"/>
      <c r="K33" s="84"/>
      <c r="L33" s="85"/>
    </row>
    <row r="34" spans="1:12" x14ac:dyDescent="0.2">
      <c r="A34" s="83"/>
      <c r="B34" s="84"/>
      <c r="C34" s="84"/>
      <c r="D34" s="84"/>
      <c r="E34" s="84"/>
      <c r="F34" s="84"/>
      <c r="G34" s="84"/>
      <c r="H34" s="84"/>
      <c r="I34" s="84"/>
      <c r="J34" s="84"/>
      <c r="K34" s="84"/>
      <c r="L34" s="85"/>
    </row>
    <row r="35" spans="1:12" x14ac:dyDescent="0.2">
      <c r="A35" s="90" t="s">
        <v>1138</v>
      </c>
      <c r="B35" s="84"/>
      <c r="C35" s="84"/>
      <c r="D35" s="84"/>
      <c r="E35" s="84"/>
      <c r="F35" s="84"/>
      <c r="G35" s="84"/>
      <c r="H35" s="84"/>
      <c r="I35" s="84"/>
      <c r="J35" s="84"/>
      <c r="K35" s="84"/>
      <c r="L35" s="85"/>
    </row>
    <row r="36" spans="1:12" x14ac:dyDescent="0.2">
      <c r="A36" s="90" t="s">
        <v>1139</v>
      </c>
      <c r="B36" s="84"/>
      <c r="C36" s="84"/>
      <c r="D36" s="84"/>
      <c r="E36" s="84"/>
      <c r="F36" s="84"/>
      <c r="G36" s="84"/>
      <c r="H36" s="84"/>
      <c r="I36" s="84"/>
      <c r="J36" s="84"/>
      <c r="K36" s="84"/>
      <c r="L36" s="85"/>
    </row>
    <row r="37" spans="1:12" x14ac:dyDescent="0.2">
      <c r="A37" s="86"/>
      <c r="B37" s="84"/>
      <c r="C37" s="84"/>
      <c r="D37" s="84"/>
      <c r="E37" s="84"/>
      <c r="F37" s="84"/>
      <c r="G37" s="84"/>
      <c r="H37" s="84"/>
      <c r="I37" s="84"/>
      <c r="J37" s="84"/>
      <c r="K37" s="84"/>
      <c r="L37" s="85"/>
    </row>
    <row r="38" spans="1:12" x14ac:dyDescent="0.2">
      <c r="A38" s="90" t="s">
        <v>1137</v>
      </c>
      <c r="B38" s="84"/>
      <c r="C38" s="84"/>
      <c r="D38" s="84"/>
      <c r="E38" s="84"/>
      <c r="F38" s="84"/>
      <c r="G38" s="84"/>
      <c r="H38" s="84"/>
      <c r="I38" s="84"/>
      <c r="J38" s="84"/>
      <c r="K38" s="84"/>
      <c r="L38" s="85"/>
    </row>
    <row r="39" spans="1:12" x14ac:dyDescent="0.2">
      <c r="A39" s="86"/>
      <c r="B39" s="84"/>
      <c r="C39" s="84"/>
      <c r="D39" s="84"/>
      <c r="E39" s="84"/>
      <c r="F39" s="84"/>
      <c r="G39" s="84"/>
      <c r="H39" s="84"/>
      <c r="I39" s="84"/>
      <c r="J39" s="84"/>
      <c r="K39" s="84"/>
      <c r="L39" s="85"/>
    </row>
    <row r="40" spans="1:12" x14ac:dyDescent="0.2">
      <c r="A40" s="90" t="s">
        <v>1140</v>
      </c>
      <c r="B40" s="84"/>
      <c r="C40" s="84"/>
      <c r="D40" s="84"/>
      <c r="E40" s="84"/>
      <c r="F40" s="84"/>
      <c r="G40" s="84"/>
      <c r="H40" s="84"/>
      <c r="I40" s="84"/>
      <c r="J40" s="84"/>
      <c r="K40" s="84"/>
      <c r="L40" s="85"/>
    </row>
    <row r="41" spans="1:12" x14ac:dyDescent="0.2">
      <c r="A41" s="86"/>
      <c r="B41" s="84"/>
      <c r="C41" s="84"/>
      <c r="D41" s="84"/>
      <c r="E41" s="84"/>
      <c r="F41" s="84"/>
      <c r="G41" s="84"/>
      <c r="H41" s="84"/>
      <c r="I41" s="84"/>
      <c r="J41" s="84"/>
      <c r="K41" s="84"/>
      <c r="L41" s="85"/>
    </row>
    <row r="42" spans="1:12" x14ac:dyDescent="0.2">
      <c r="A42" s="90"/>
      <c r="B42" s="84"/>
      <c r="C42" s="84"/>
      <c r="D42" s="84"/>
      <c r="E42" s="84"/>
      <c r="F42" s="84"/>
      <c r="G42" s="84"/>
      <c r="H42" s="84"/>
      <c r="I42" s="84"/>
      <c r="J42" s="84"/>
      <c r="K42" s="84"/>
      <c r="L42" s="85"/>
    </row>
    <row r="43" spans="1:12" x14ac:dyDescent="0.2">
      <c r="A43" s="86"/>
      <c r="B43" s="84"/>
      <c r="C43" s="84"/>
      <c r="D43" s="84"/>
      <c r="E43" s="84"/>
      <c r="F43" s="84"/>
      <c r="G43" s="84"/>
      <c r="H43" s="84"/>
      <c r="I43" s="84"/>
      <c r="J43" s="84"/>
      <c r="K43" s="84"/>
      <c r="L43" s="85"/>
    </row>
    <row r="44" spans="1:12" x14ac:dyDescent="0.2">
      <c r="A44" s="86"/>
      <c r="B44" s="84"/>
      <c r="C44" s="84"/>
      <c r="D44" s="84"/>
      <c r="E44" s="84"/>
      <c r="F44" s="84"/>
      <c r="G44" s="84"/>
      <c r="H44" s="84"/>
      <c r="I44" s="84"/>
      <c r="J44" s="84"/>
      <c r="K44" s="84"/>
      <c r="L44" s="85"/>
    </row>
    <row r="45" spans="1:12" x14ac:dyDescent="0.2">
      <c r="A45" s="108"/>
      <c r="B45" s="109"/>
      <c r="C45" s="109"/>
      <c r="D45" s="109"/>
      <c r="E45" s="109"/>
      <c r="F45" s="84"/>
      <c r="G45" s="84"/>
      <c r="H45" s="84"/>
      <c r="I45" s="84"/>
      <c r="J45" s="84"/>
      <c r="K45" s="84"/>
      <c r="L45" s="85"/>
    </row>
    <row r="46" spans="1:12" x14ac:dyDescent="0.2">
      <c r="A46" s="91"/>
      <c r="B46" s="92"/>
      <c r="C46" s="92"/>
      <c r="D46" s="92"/>
      <c r="E46" s="92"/>
      <c r="F46" s="92"/>
      <c r="G46" s="92"/>
      <c r="H46" s="92"/>
      <c r="I46" s="92"/>
      <c r="J46" s="92"/>
      <c r="K46" s="92"/>
      <c r="L46" s="93"/>
    </row>
  </sheetData>
  <sheetProtection password="C01C" sheet="1" objects="1" scenarios="1"/>
  <conditionalFormatting sqref="I17">
    <cfRule type="cellIs" dxfId="1" priority="1" stopIfTrue="1" operator="equal">
      <formula>0</formula>
    </cfRule>
  </conditionalFormatting>
  <conditionalFormatting sqref="C17:G17">
    <cfRule type="expression" dxfId="0" priority="2" stopIfTrue="1">
      <formula>$J$17=0</formula>
    </cfRule>
  </conditionalFormatting>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61EE-0270-4874-AAE2-2F2805BCA871}">
  <dimension ref="A3:P158"/>
  <sheetViews>
    <sheetView showGridLines="0" zoomScale="80" zoomScaleNormal="80" workbookViewId="0">
      <selection activeCell="N32" sqref="N32"/>
    </sheetView>
  </sheetViews>
  <sheetFormatPr defaultRowHeight="12.75" x14ac:dyDescent="0.2"/>
  <cols>
    <col min="2" max="2" width="54.42578125" customWidth="1"/>
    <col min="3" max="3" width="16.85546875" customWidth="1"/>
    <col min="4" max="4" width="15.28515625" customWidth="1"/>
    <col min="5" max="9" width="3.140625" customWidth="1"/>
    <col min="11" max="11" width="18.28515625" customWidth="1"/>
    <col min="13" max="13" width="17.7109375" customWidth="1"/>
    <col min="15" max="15" width="11.42578125" customWidth="1"/>
  </cols>
  <sheetData>
    <row r="3" spans="1:16" x14ac:dyDescent="0.2">
      <c r="A3" s="176"/>
      <c r="B3" s="176"/>
      <c r="C3" s="176"/>
      <c r="D3" s="176"/>
      <c r="E3" s="176"/>
      <c r="F3" s="176"/>
      <c r="G3" s="176"/>
      <c r="H3" s="176"/>
      <c r="I3" s="176"/>
      <c r="J3" s="176"/>
      <c r="K3" s="176"/>
      <c r="L3" s="176"/>
      <c r="M3" s="176"/>
      <c r="N3" s="176"/>
      <c r="O3" s="176"/>
      <c r="P3" s="176"/>
    </row>
    <row r="4" spans="1:16" ht="20.25" x14ac:dyDescent="0.3">
      <c r="A4" s="176"/>
      <c r="B4" s="219" t="s">
        <v>1175</v>
      </c>
      <c r="C4" s="220"/>
      <c r="D4" s="220"/>
      <c r="E4" s="220"/>
      <c r="F4" s="220"/>
      <c r="G4" s="220"/>
      <c r="H4" s="220"/>
      <c r="I4" s="220"/>
      <c r="J4" s="220"/>
      <c r="K4" s="220"/>
      <c r="L4" s="220"/>
      <c r="M4" s="220"/>
      <c r="N4" s="220"/>
      <c r="O4" s="221"/>
      <c r="P4" s="176"/>
    </row>
    <row r="5" spans="1:16" x14ac:dyDescent="0.2">
      <c r="A5" s="176"/>
      <c r="B5" s="176"/>
      <c r="C5" s="176"/>
      <c r="D5" s="176"/>
      <c r="E5" s="176"/>
      <c r="F5" s="176"/>
      <c r="G5" s="176"/>
      <c r="H5" s="176"/>
      <c r="I5" s="176"/>
      <c r="J5" s="176"/>
      <c r="K5" s="176"/>
      <c r="L5" s="176"/>
      <c r="M5" s="176"/>
      <c r="N5" s="176"/>
      <c r="O5" s="176"/>
      <c r="P5" s="176"/>
    </row>
    <row r="6" spans="1:16" ht="19.5" x14ac:dyDescent="0.4">
      <c r="A6" s="176"/>
      <c r="B6" s="177" t="s">
        <v>0</v>
      </c>
      <c r="C6" s="178">
        <f>'MENU '!B18</f>
        <v>0</v>
      </c>
      <c r="D6" s="179"/>
      <c r="E6" s="176"/>
      <c r="F6" s="176"/>
      <c r="G6" s="176"/>
      <c r="H6" s="176"/>
      <c r="I6" s="176"/>
      <c r="J6" s="176"/>
      <c r="K6" s="176"/>
      <c r="L6" s="176"/>
      <c r="M6" s="176"/>
      <c r="N6" s="176"/>
      <c r="O6" s="176"/>
      <c r="P6" s="176"/>
    </row>
    <row r="7" spans="1:16" ht="19.5" x14ac:dyDescent="0.4">
      <c r="A7" s="176"/>
      <c r="B7" s="177" t="s">
        <v>1</v>
      </c>
      <c r="C7" s="180">
        <f>'MENU '!G16</f>
        <v>0</v>
      </c>
      <c r="D7" s="181"/>
      <c r="E7" s="176"/>
      <c r="F7" s="176"/>
      <c r="G7" s="176"/>
      <c r="H7" s="176"/>
      <c r="I7" s="176"/>
      <c r="J7" s="176"/>
      <c r="K7" s="176"/>
      <c r="L7" s="176"/>
      <c r="M7" s="176"/>
      <c r="N7" s="176"/>
      <c r="O7" s="176"/>
      <c r="P7" s="176"/>
    </row>
    <row r="8" spans="1:16" ht="19.5" x14ac:dyDescent="0.4">
      <c r="A8" s="176"/>
      <c r="B8" s="177" t="s">
        <v>2</v>
      </c>
      <c r="C8" s="178">
        <f>'MENU '!B20</f>
        <v>0</v>
      </c>
      <c r="D8" s="179"/>
      <c r="E8" s="176"/>
      <c r="F8" s="176"/>
      <c r="G8" s="176"/>
      <c r="H8" s="176"/>
      <c r="I8" s="176"/>
      <c r="J8" s="176"/>
      <c r="K8" s="176"/>
      <c r="L8" s="176"/>
      <c r="M8" s="176"/>
      <c r="N8" s="176"/>
      <c r="O8" s="176"/>
      <c r="P8" s="176"/>
    </row>
    <row r="9" spans="1:16" ht="15.75" x14ac:dyDescent="0.25">
      <c r="A9" s="176"/>
      <c r="B9" s="177"/>
      <c r="C9" s="178"/>
      <c r="D9" s="182"/>
      <c r="E9" s="176"/>
      <c r="F9" s="176"/>
      <c r="G9" s="176"/>
      <c r="H9" s="176"/>
      <c r="I9" s="176"/>
      <c r="J9" s="176"/>
      <c r="K9" s="176"/>
      <c r="L9" s="176"/>
      <c r="M9" s="176"/>
      <c r="N9" s="176"/>
      <c r="O9" s="176"/>
      <c r="P9" s="176"/>
    </row>
    <row r="10" spans="1:16" ht="26.25" x14ac:dyDescent="0.4">
      <c r="A10" s="176"/>
      <c r="B10" s="222" t="s">
        <v>1141</v>
      </c>
      <c r="C10" s="223"/>
      <c r="D10" s="224" t="s">
        <v>1142</v>
      </c>
      <c r="E10" s="225"/>
      <c r="F10" s="225"/>
      <c r="G10" s="225"/>
      <c r="H10" s="225"/>
      <c r="I10" s="225"/>
      <c r="J10" s="225"/>
      <c r="K10" s="225"/>
      <c r="L10" s="226" t="s">
        <v>3</v>
      </c>
      <c r="M10" s="227">
        <f>'Schl Budget Share Notification'!L62</f>
        <v>0</v>
      </c>
      <c r="N10" s="225"/>
      <c r="O10" s="228"/>
      <c r="P10" s="176"/>
    </row>
    <row r="11" spans="1:16" ht="15.75" x14ac:dyDescent="0.25">
      <c r="A11" s="176"/>
      <c r="B11" s="177"/>
      <c r="C11" s="178"/>
      <c r="D11" s="182"/>
      <c r="E11" s="176"/>
      <c r="F11" s="176"/>
      <c r="G11" s="176"/>
      <c r="H11" s="176"/>
      <c r="I11" s="176"/>
      <c r="J11" s="176"/>
      <c r="K11" s="176"/>
      <c r="L11" s="176"/>
      <c r="M11" s="176"/>
      <c r="N11" s="176"/>
      <c r="O11" s="176"/>
      <c r="P11" s="176"/>
    </row>
    <row r="12" spans="1:16" ht="18" x14ac:dyDescent="0.25">
      <c r="A12" s="176"/>
      <c r="B12" s="222" t="s">
        <v>1143</v>
      </c>
      <c r="C12" s="229"/>
      <c r="D12" s="225" t="s">
        <v>1144</v>
      </c>
      <c r="E12" s="229"/>
      <c r="F12" s="229"/>
      <c r="G12" s="229"/>
      <c r="H12" s="229"/>
      <c r="I12" s="230"/>
      <c r="J12" s="230"/>
      <c r="K12" s="231"/>
      <c r="L12" s="230"/>
      <c r="M12" s="231"/>
      <c r="N12" s="231"/>
      <c r="O12" s="232"/>
      <c r="P12" s="176"/>
    </row>
    <row r="13" spans="1:16" x14ac:dyDescent="0.2">
      <c r="A13" s="176"/>
      <c r="B13" s="176"/>
      <c r="C13" s="176"/>
      <c r="D13" s="176"/>
      <c r="E13" s="176"/>
      <c r="F13" s="176"/>
      <c r="G13" s="176"/>
      <c r="H13" s="176"/>
      <c r="I13" s="176"/>
      <c r="J13" s="176"/>
      <c r="K13" s="176"/>
      <c r="L13" s="176"/>
      <c r="M13" s="176"/>
      <c r="N13" s="176"/>
      <c r="O13" s="176"/>
      <c r="P13" s="176"/>
    </row>
    <row r="14" spans="1:16" ht="16.5" customHeight="1" x14ac:dyDescent="0.4">
      <c r="A14" s="183"/>
      <c r="B14" s="184" t="s">
        <v>1173</v>
      </c>
      <c r="C14" s="184"/>
      <c r="D14" s="184"/>
      <c r="E14" s="184"/>
      <c r="F14" s="184"/>
      <c r="G14" s="184"/>
      <c r="H14" s="184"/>
      <c r="I14" s="184"/>
      <c r="J14" s="184"/>
      <c r="K14" s="184"/>
      <c r="L14" s="184"/>
      <c r="M14" s="184"/>
      <c r="N14" s="184"/>
      <c r="O14" s="184"/>
      <c r="P14" s="185"/>
    </row>
    <row r="15" spans="1:16" x14ac:dyDescent="0.2">
      <c r="A15" s="183"/>
      <c r="B15" s="183"/>
      <c r="C15" s="183"/>
      <c r="D15" s="177"/>
      <c r="E15" s="183"/>
      <c r="F15" s="183"/>
      <c r="G15" s="183"/>
      <c r="H15" s="183"/>
      <c r="I15" s="183"/>
      <c r="J15" s="183"/>
      <c r="K15" s="186"/>
      <c r="L15" s="186"/>
      <c r="M15" s="186" t="s">
        <v>3</v>
      </c>
      <c r="N15" s="186"/>
      <c r="O15" s="186" t="s">
        <v>3</v>
      </c>
      <c r="P15" s="183"/>
    </row>
    <row r="16" spans="1:16" ht="15.75" x14ac:dyDescent="0.25">
      <c r="A16" s="183"/>
      <c r="B16" s="187"/>
      <c r="C16" s="183"/>
      <c r="D16" s="183"/>
      <c r="E16" s="183"/>
      <c r="F16" s="183"/>
      <c r="G16" s="183"/>
      <c r="H16" s="183"/>
      <c r="I16" s="183"/>
      <c r="J16" s="183"/>
      <c r="K16" s="186"/>
      <c r="L16" s="183"/>
      <c r="M16" s="183"/>
      <c r="N16" s="183"/>
      <c r="O16" s="183"/>
      <c r="P16" s="183"/>
    </row>
    <row r="17" spans="1:16" x14ac:dyDescent="0.2">
      <c r="A17" s="183"/>
      <c r="B17" s="167"/>
      <c r="C17" s="168"/>
      <c r="D17" s="168"/>
      <c r="E17" s="168"/>
      <c r="F17" s="168"/>
      <c r="G17" s="168"/>
      <c r="H17" s="168"/>
      <c r="I17" s="169"/>
      <c r="J17" s="183"/>
      <c r="K17" s="186"/>
      <c r="L17" s="188"/>
      <c r="M17" s="159"/>
      <c r="N17" s="188"/>
      <c r="O17" s="189"/>
      <c r="P17" s="183"/>
    </row>
    <row r="18" spans="1:16" x14ac:dyDescent="0.2">
      <c r="A18" s="183"/>
      <c r="B18" s="167"/>
      <c r="C18" s="168"/>
      <c r="D18" s="168"/>
      <c r="E18" s="168"/>
      <c r="F18" s="168"/>
      <c r="G18" s="168"/>
      <c r="H18" s="168"/>
      <c r="I18" s="169"/>
      <c r="J18" s="183"/>
      <c r="K18" s="186"/>
      <c r="L18" s="188"/>
      <c r="M18" s="159"/>
      <c r="N18" s="188"/>
      <c r="O18" s="189"/>
      <c r="P18" s="183"/>
    </row>
    <row r="19" spans="1:16" x14ac:dyDescent="0.2">
      <c r="A19" s="183"/>
      <c r="B19" s="167"/>
      <c r="C19" s="168"/>
      <c r="D19" s="168"/>
      <c r="E19" s="168"/>
      <c r="F19" s="168"/>
      <c r="G19" s="168"/>
      <c r="H19" s="168"/>
      <c r="I19" s="169"/>
      <c r="J19" s="183"/>
      <c r="K19" s="186"/>
      <c r="L19" s="188"/>
      <c r="M19" s="159"/>
      <c r="N19" s="188"/>
      <c r="O19" s="189"/>
      <c r="P19" s="183"/>
    </row>
    <row r="20" spans="1:16" x14ac:dyDescent="0.2">
      <c r="A20" s="183"/>
      <c r="B20" s="167"/>
      <c r="C20" s="168"/>
      <c r="D20" s="168"/>
      <c r="E20" s="168"/>
      <c r="F20" s="168"/>
      <c r="G20" s="168"/>
      <c r="H20" s="168"/>
      <c r="I20" s="169"/>
      <c r="J20" s="183"/>
      <c r="K20" s="186"/>
      <c r="L20" s="188"/>
      <c r="M20" s="159"/>
      <c r="N20" s="188"/>
      <c r="O20" s="189"/>
      <c r="P20" s="183"/>
    </row>
    <row r="21" spans="1:16" x14ac:dyDescent="0.2">
      <c r="A21" s="183"/>
      <c r="B21" s="167"/>
      <c r="C21" s="168"/>
      <c r="D21" s="168"/>
      <c r="E21" s="168"/>
      <c r="F21" s="168"/>
      <c r="G21" s="168"/>
      <c r="H21" s="168"/>
      <c r="I21" s="169"/>
      <c r="J21" s="183"/>
      <c r="K21" s="186"/>
      <c r="L21" s="188"/>
      <c r="M21" s="159"/>
      <c r="N21" s="188"/>
      <c r="O21" s="189"/>
      <c r="P21" s="183"/>
    </row>
    <row r="22" spans="1:16" x14ac:dyDescent="0.2">
      <c r="A22" s="183"/>
      <c r="B22" s="167"/>
      <c r="C22" s="168"/>
      <c r="D22" s="168"/>
      <c r="E22" s="168"/>
      <c r="F22" s="168"/>
      <c r="G22" s="168"/>
      <c r="H22" s="168"/>
      <c r="I22" s="169"/>
      <c r="J22" s="183"/>
      <c r="K22" s="186"/>
      <c r="L22" s="188"/>
      <c r="M22" s="159"/>
      <c r="N22" s="188"/>
      <c r="O22" s="188"/>
      <c r="P22" s="183"/>
    </row>
    <row r="23" spans="1:16" x14ac:dyDescent="0.2">
      <c r="A23" s="183"/>
      <c r="B23" s="167"/>
      <c r="C23" s="168"/>
      <c r="D23" s="168"/>
      <c r="E23" s="168"/>
      <c r="F23" s="168"/>
      <c r="G23" s="168"/>
      <c r="H23" s="168"/>
      <c r="I23" s="169"/>
      <c r="J23" s="183"/>
      <c r="K23" s="186"/>
      <c r="L23" s="188"/>
      <c r="M23" s="159"/>
      <c r="N23" s="188"/>
      <c r="O23" s="188"/>
      <c r="P23" s="183"/>
    </row>
    <row r="24" spans="1:16" x14ac:dyDescent="0.2">
      <c r="A24" s="183"/>
      <c r="B24" s="183"/>
      <c r="C24" s="183"/>
      <c r="D24" s="183"/>
      <c r="E24" s="183"/>
      <c r="F24" s="183"/>
      <c r="G24" s="183"/>
      <c r="H24" s="183"/>
      <c r="I24" s="183"/>
      <c r="J24" s="183"/>
      <c r="K24" s="186"/>
      <c r="L24" s="188"/>
      <c r="M24" s="188"/>
      <c r="N24" s="188"/>
      <c r="O24" s="188"/>
      <c r="P24" s="183"/>
    </row>
    <row r="25" spans="1:16" x14ac:dyDescent="0.2">
      <c r="A25" s="183"/>
      <c r="B25" s="183"/>
      <c r="C25" s="183"/>
      <c r="D25" s="183"/>
      <c r="E25" s="183"/>
      <c r="F25" s="183"/>
      <c r="G25" s="183"/>
      <c r="H25" s="183"/>
      <c r="I25" s="183"/>
      <c r="J25" s="183"/>
      <c r="K25" s="186"/>
      <c r="L25" s="188"/>
      <c r="M25" s="160">
        <f>SUM(M17:M23)</f>
        <v>0</v>
      </c>
      <c r="N25" s="188"/>
      <c r="O25" s="188"/>
      <c r="P25" s="183"/>
    </row>
    <row r="26" spans="1:16" x14ac:dyDescent="0.2">
      <c r="A26" s="183"/>
      <c r="B26" s="183"/>
      <c r="C26" s="183"/>
      <c r="D26" s="183"/>
      <c r="E26" s="183"/>
      <c r="F26" s="183"/>
      <c r="G26" s="183"/>
      <c r="H26" s="183"/>
      <c r="I26" s="183"/>
      <c r="J26" s="183"/>
      <c r="K26" s="186"/>
      <c r="L26" s="188"/>
      <c r="M26" s="188"/>
      <c r="N26" s="188"/>
      <c r="O26" s="188"/>
      <c r="P26" s="191"/>
    </row>
    <row r="27" spans="1:16" x14ac:dyDescent="0.2">
      <c r="A27" s="183"/>
      <c r="B27" s="183"/>
      <c r="C27" s="177"/>
      <c r="D27" s="177"/>
      <c r="E27" s="183"/>
      <c r="F27" s="183"/>
      <c r="G27" s="183"/>
      <c r="H27" s="183"/>
      <c r="I27" s="183"/>
      <c r="J27" s="183"/>
      <c r="K27" s="188"/>
      <c r="L27" s="188"/>
      <c r="M27" s="188"/>
      <c r="N27" s="188"/>
      <c r="O27" s="186"/>
      <c r="P27" s="183"/>
    </row>
    <row r="28" spans="1:16" ht="15.75" x14ac:dyDescent="0.25">
      <c r="A28" s="183"/>
      <c r="B28" s="183"/>
      <c r="C28" s="177"/>
      <c r="D28" s="177"/>
      <c r="E28" s="183"/>
      <c r="F28" s="183"/>
      <c r="G28" s="183"/>
      <c r="H28" s="183"/>
      <c r="I28" s="177"/>
      <c r="J28" s="177"/>
      <c r="K28" s="177"/>
      <c r="L28" s="188"/>
      <c r="M28" s="188"/>
      <c r="N28" s="188"/>
      <c r="O28" s="233">
        <f>M25</f>
        <v>0</v>
      </c>
      <c r="P28" s="183"/>
    </row>
    <row r="29" spans="1:16" x14ac:dyDescent="0.2">
      <c r="A29" s="183"/>
      <c r="B29" s="183"/>
      <c r="C29" s="177"/>
      <c r="D29" s="183"/>
      <c r="E29" s="183"/>
      <c r="F29" s="183"/>
      <c r="G29" s="183"/>
      <c r="H29" s="183"/>
      <c r="I29" s="192"/>
      <c r="J29" s="192"/>
      <c r="K29" s="193"/>
      <c r="L29" s="192"/>
      <c r="M29" s="193"/>
      <c r="N29" s="193"/>
      <c r="O29" s="186" t="s">
        <v>1146</v>
      </c>
      <c r="P29" s="183"/>
    </row>
    <row r="30" spans="1:16" ht="19.5" x14ac:dyDescent="0.4">
      <c r="A30" s="183"/>
      <c r="B30" s="194" t="s">
        <v>1147</v>
      </c>
      <c r="C30" s="177"/>
      <c r="D30" s="183"/>
      <c r="E30" s="183"/>
      <c r="F30" s="183"/>
      <c r="G30" s="183"/>
      <c r="H30" s="183"/>
      <c r="I30" s="192"/>
      <c r="J30" s="192"/>
      <c r="K30" s="193"/>
      <c r="L30" s="192"/>
      <c r="M30" s="193"/>
      <c r="N30" s="193"/>
      <c r="O30" s="193"/>
      <c r="P30" s="183"/>
    </row>
    <row r="31" spans="1:16" x14ac:dyDescent="0.2">
      <c r="A31" s="183"/>
      <c r="B31" s="183"/>
      <c r="C31" s="177"/>
      <c r="D31" s="183"/>
      <c r="E31" s="183"/>
      <c r="F31" s="183"/>
      <c r="G31" s="183"/>
      <c r="H31" s="183"/>
      <c r="I31" s="192"/>
      <c r="J31" s="192"/>
      <c r="K31" s="193"/>
      <c r="L31" s="192"/>
      <c r="M31" s="193"/>
      <c r="N31" s="193"/>
      <c r="O31" s="193"/>
      <c r="P31" s="183"/>
    </row>
    <row r="32" spans="1:16" ht="15.75" x14ac:dyDescent="0.25">
      <c r="A32" s="183"/>
      <c r="B32" s="187" t="s">
        <v>1148</v>
      </c>
      <c r="C32" s="177"/>
      <c r="D32" s="183"/>
      <c r="E32" s="183"/>
      <c r="F32" s="183"/>
      <c r="G32" s="183"/>
      <c r="H32" s="183"/>
      <c r="I32" s="192"/>
      <c r="J32" s="192"/>
      <c r="K32" s="192"/>
      <c r="L32" s="192"/>
      <c r="M32" s="188"/>
      <c r="N32" s="188"/>
      <c r="O32" s="188"/>
      <c r="P32" s="183"/>
    </row>
    <row r="33" spans="1:16" x14ac:dyDescent="0.2">
      <c r="A33" s="183"/>
      <c r="B33" s="167"/>
      <c r="C33" s="168"/>
      <c r="D33" s="168"/>
      <c r="E33" s="168"/>
      <c r="F33" s="168"/>
      <c r="G33" s="168"/>
      <c r="H33" s="168"/>
      <c r="I33" s="169"/>
      <c r="J33" s="192"/>
      <c r="K33" s="192"/>
      <c r="L33" s="192"/>
      <c r="M33" s="159"/>
      <c r="N33" s="188"/>
      <c r="O33" s="189"/>
      <c r="P33" s="183"/>
    </row>
    <row r="34" spans="1:16" x14ac:dyDescent="0.2">
      <c r="A34" s="183"/>
      <c r="B34" s="167"/>
      <c r="C34" s="168"/>
      <c r="D34" s="168"/>
      <c r="E34" s="168"/>
      <c r="F34" s="168"/>
      <c r="G34" s="168"/>
      <c r="H34" s="168"/>
      <c r="I34" s="169"/>
      <c r="J34" s="192"/>
      <c r="K34" s="192"/>
      <c r="L34" s="192"/>
      <c r="M34" s="159"/>
      <c r="N34" s="188"/>
      <c r="O34" s="189"/>
      <c r="P34" s="183"/>
    </row>
    <row r="35" spans="1:16" x14ac:dyDescent="0.2">
      <c r="A35" s="183"/>
      <c r="B35" s="167"/>
      <c r="C35" s="168"/>
      <c r="D35" s="168"/>
      <c r="E35" s="168"/>
      <c r="F35" s="168"/>
      <c r="G35" s="168"/>
      <c r="H35" s="168"/>
      <c r="I35" s="169"/>
      <c r="J35" s="192"/>
      <c r="K35" s="192"/>
      <c r="L35" s="192"/>
      <c r="M35" s="159"/>
      <c r="N35" s="188"/>
      <c r="O35" s="189"/>
      <c r="P35" s="183"/>
    </row>
    <row r="36" spans="1:16" x14ac:dyDescent="0.2">
      <c r="A36" s="183"/>
      <c r="B36" s="167"/>
      <c r="C36" s="168"/>
      <c r="D36" s="168"/>
      <c r="E36" s="168"/>
      <c r="F36" s="168"/>
      <c r="G36" s="168"/>
      <c r="H36" s="168"/>
      <c r="I36" s="169"/>
      <c r="J36" s="192"/>
      <c r="K36" s="192"/>
      <c r="L36" s="192"/>
      <c r="M36" s="159"/>
      <c r="N36" s="188"/>
      <c r="O36" s="189"/>
      <c r="P36" s="183"/>
    </row>
    <row r="37" spans="1:16" x14ac:dyDescent="0.2">
      <c r="A37" s="183"/>
      <c r="B37" s="167"/>
      <c r="C37" s="168"/>
      <c r="D37" s="168"/>
      <c r="E37" s="168"/>
      <c r="F37" s="168"/>
      <c r="G37" s="168"/>
      <c r="H37" s="168"/>
      <c r="I37" s="169"/>
      <c r="J37" s="192"/>
      <c r="K37" s="192"/>
      <c r="L37" s="192"/>
      <c r="M37" s="159"/>
      <c r="N37" s="188"/>
      <c r="O37" s="189"/>
      <c r="P37" s="183"/>
    </row>
    <row r="38" spans="1:16" x14ac:dyDescent="0.2">
      <c r="A38" s="183"/>
      <c r="B38" s="183"/>
      <c r="C38" s="177"/>
      <c r="D38" s="183"/>
      <c r="E38" s="183"/>
      <c r="F38" s="183"/>
      <c r="G38" s="183"/>
      <c r="H38" s="183"/>
      <c r="I38" s="192"/>
      <c r="J38" s="192"/>
      <c r="K38" s="192"/>
      <c r="L38" s="192"/>
      <c r="M38" s="192"/>
      <c r="N38" s="188"/>
      <c r="O38" s="188"/>
      <c r="P38" s="183"/>
    </row>
    <row r="39" spans="1:16" x14ac:dyDescent="0.2">
      <c r="A39" s="183"/>
      <c r="B39" s="183"/>
      <c r="C39" s="177"/>
      <c r="D39" s="177"/>
      <c r="E39" s="183"/>
      <c r="F39" s="183"/>
      <c r="G39" s="183"/>
      <c r="H39" s="183"/>
      <c r="I39" s="192"/>
      <c r="J39" s="192"/>
      <c r="K39" s="192"/>
      <c r="L39" s="192"/>
      <c r="M39" s="160">
        <f>SUM(M33:M37)</f>
        <v>0</v>
      </c>
      <c r="N39" s="192"/>
      <c r="O39" s="192"/>
      <c r="P39" s="183"/>
    </row>
    <row r="40" spans="1:16" x14ac:dyDescent="0.2">
      <c r="A40" s="183"/>
      <c r="B40" s="183"/>
      <c r="C40" s="177"/>
      <c r="D40" s="177"/>
      <c r="E40" s="183"/>
      <c r="F40" s="183"/>
      <c r="G40" s="183"/>
      <c r="H40" s="183"/>
      <c r="I40" s="192"/>
      <c r="J40" s="192"/>
      <c r="K40" s="192"/>
      <c r="L40" s="192"/>
      <c r="M40" s="192"/>
      <c r="N40" s="192"/>
      <c r="O40" s="192"/>
      <c r="P40" s="183"/>
    </row>
    <row r="41" spans="1:16" ht="15.75" x14ac:dyDescent="0.25">
      <c r="A41" s="183"/>
      <c r="B41" s="187" t="s">
        <v>1149</v>
      </c>
      <c r="C41" s="177"/>
      <c r="D41" s="183"/>
      <c r="E41" s="183"/>
      <c r="F41" s="183"/>
      <c r="G41" s="183"/>
      <c r="H41" s="183"/>
      <c r="I41" s="192"/>
      <c r="J41" s="192"/>
      <c r="K41" s="192"/>
      <c r="L41" s="192"/>
      <c r="M41" s="192"/>
      <c r="N41" s="192"/>
      <c r="O41" s="192"/>
      <c r="P41" s="183"/>
    </row>
    <row r="42" spans="1:16" x14ac:dyDescent="0.2">
      <c r="A42" s="183"/>
      <c r="B42" s="167"/>
      <c r="C42" s="168"/>
      <c r="D42" s="168"/>
      <c r="E42" s="168"/>
      <c r="F42" s="168"/>
      <c r="G42" s="168"/>
      <c r="H42" s="168"/>
      <c r="I42" s="169"/>
      <c r="J42" s="186"/>
      <c r="K42" s="192"/>
      <c r="L42" s="195"/>
      <c r="M42" s="159"/>
      <c r="N42" s="195"/>
      <c r="O42" s="189"/>
      <c r="P42" s="177"/>
    </row>
    <row r="43" spans="1:16" x14ac:dyDescent="0.2">
      <c r="A43" s="183"/>
      <c r="B43" s="167"/>
      <c r="C43" s="168"/>
      <c r="D43" s="168"/>
      <c r="E43" s="168"/>
      <c r="F43" s="168"/>
      <c r="G43" s="168"/>
      <c r="H43" s="168"/>
      <c r="I43" s="169"/>
      <c r="J43" s="192"/>
      <c r="K43" s="192"/>
      <c r="L43" s="192"/>
      <c r="M43" s="159"/>
      <c r="N43" s="192"/>
      <c r="O43" s="189"/>
      <c r="P43" s="183"/>
    </row>
    <row r="44" spans="1:16" x14ac:dyDescent="0.2">
      <c r="A44" s="183"/>
      <c r="B44" s="167"/>
      <c r="C44" s="168"/>
      <c r="D44" s="168"/>
      <c r="E44" s="168"/>
      <c r="F44" s="168"/>
      <c r="G44" s="168"/>
      <c r="H44" s="168"/>
      <c r="I44" s="169"/>
      <c r="J44" s="193"/>
      <c r="K44" s="192"/>
      <c r="L44" s="190"/>
      <c r="M44" s="159"/>
      <c r="N44" s="190"/>
      <c r="O44" s="189"/>
      <c r="P44" s="183"/>
    </row>
    <row r="45" spans="1:16" x14ac:dyDescent="0.2">
      <c r="A45" s="183"/>
      <c r="B45" s="183"/>
      <c r="C45" s="183"/>
      <c r="D45" s="183"/>
      <c r="E45" s="183"/>
      <c r="F45" s="183"/>
      <c r="G45" s="183"/>
      <c r="H45" s="183"/>
      <c r="I45" s="193"/>
      <c r="J45" s="193"/>
      <c r="K45" s="192"/>
      <c r="L45" s="190"/>
      <c r="M45" s="188"/>
      <c r="N45" s="190"/>
      <c r="O45" s="190"/>
      <c r="P45" s="183"/>
    </row>
    <row r="46" spans="1:16" x14ac:dyDescent="0.2">
      <c r="A46" s="183"/>
      <c r="B46" s="183"/>
      <c r="C46" s="183"/>
      <c r="D46" s="183"/>
      <c r="E46" s="183"/>
      <c r="F46" s="183"/>
      <c r="G46" s="183"/>
      <c r="H46" s="183"/>
      <c r="I46" s="177"/>
      <c r="J46" s="177"/>
      <c r="K46" s="192"/>
      <c r="L46" s="190"/>
      <c r="M46" s="160">
        <f>SUM(M42:M44)</f>
        <v>0</v>
      </c>
      <c r="N46" s="190"/>
      <c r="O46" s="190"/>
      <c r="P46" s="183"/>
    </row>
    <row r="47" spans="1:16" x14ac:dyDescent="0.2">
      <c r="A47" s="183"/>
      <c r="B47" s="183"/>
      <c r="C47" s="183"/>
      <c r="D47" s="183"/>
      <c r="E47" s="183"/>
      <c r="F47" s="183"/>
      <c r="G47" s="183"/>
      <c r="H47" s="183"/>
      <c r="I47" s="193"/>
      <c r="J47" s="193"/>
      <c r="K47" s="188"/>
      <c r="L47" s="190"/>
      <c r="M47" s="190"/>
      <c r="N47" s="190"/>
      <c r="O47" s="190"/>
      <c r="P47" s="183"/>
    </row>
    <row r="48" spans="1:16" ht="15.75" x14ac:dyDescent="0.25">
      <c r="A48" s="176"/>
      <c r="B48" s="176"/>
      <c r="C48" s="176"/>
      <c r="D48" s="196"/>
      <c r="E48" s="196"/>
      <c r="F48" s="196"/>
      <c r="G48" s="196"/>
      <c r="H48" s="196"/>
      <c r="I48" s="177"/>
      <c r="J48" s="177"/>
      <c r="K48" s="197"/>
      <c r="L48" s="198"/>
      <c r="M48" s="190"/>
      <c r="N48" s="190"/>
      <c r="O48" s="233">
        <f>M39+M46</f>
        <v>0</v>
      </c>
      <c r="P48" s="176"/>
    </row>
    <row r="49" spans="1:16" x14ac:dyDescent="0.2">
      <c r="A49" s="156"/>
      <c r="B49" s="156"/>
      <c r="C49" s="156"/>
      <c r="D49" s="156"/>
      <c r="E49" s="156"/>
      <c r="F49" s="156"/>
      <c r="G49" s="156"/>
      <c r="H49" s="156"/>
      <c r="I49" s="161"/>
      <c r="J49" s="161"/>
      <c r="K49" s="161"/>
      <c r="L49" s="161"/>
      <c r="M49" s="161"/>
      <c r="N49" s="161"/>
      <c r="O49" s="162" t="s">
        <v>1146</v>
      </c>
      <c r="P49" s="156"/>
    </row>
    <row r="50" spans="1:16" x14ac:dyDescent="0.2">
      <c r="A50" s="176"/>
      <c r="B50" s="176"/>
      <c r="C50" s="176"/>
      <c r="D50" s="176"/>
      <c r="E50" s="176"/>
      <c r="F50" s="176"/>
      <c r="G50" s="176"/>
      <c r="H50" s="176"/>
      <c r="I50" s="199"/>
      <c r="J50" s="199"/>
      <c r="K50" s="199"/>
      <c r="L50" s="199"/>
      <c r="M50" s="199"/>
      <c r="N50" s="199"/>
      <c r="O50" s="199"/>
      <c r="P50" s="176"/>
    </row>
    <row r="51" spans="1:16" ht="15.75" customHeight="1" x14ac:dyDescent="0.4">
      <c r="A51" s="183"/>
      <c r="B51" s="184" t="s">
        <v>1150</v>
      </c>
      <c r="C51" s="184"/>
      <c r="D51" s="184"/>
      <c r="E51" s="184"/>
      <c r="F51" s="184"/>
      <c r="G51" s="184"/>
      <c r="H51" s="184"/>
      <c r="I51" s="184"/>
      <c r="J51" s="184"/>
      <c r="K51" s="184"/>
      <c r="L51" s="184"/>
      <c r="M51" s="184"/>
      <c r="N51" s="184"/>
      <c r="O51" s="184"/>
      <c r="P51" s="200"/>
    </row>
    <row r="52" spans="1:16" x14ac:dyDescent="0.2">
      <c r="A52" s="183"/>
      <c r="B52" s="183"/>
      <c r="C52" s="183"/>
      <c r="D52" s="177"/>
      <c r="E52" s="183"/>
      <c r="F52" s="183"/>
      <c r="G52" s="183"/>
      <c r="H52" s="183"/>
      <c r="I52" s="183"/>
      <c r="J52" s="183"/>
      <c r="K52" s="201" t="s">
        <v>1151</v>
      </c>
      <c r="L52" s="186"/>
      <c r="M52" s="186" t="s">
        <v>3</v>
      </c>
      <c r="N52" s="186"/>
      <c r="O52" s="186" t="s">
        <v>3</v>
      </c>
      <c r="P52" s="186"/>
    </row>
    <row r="53" spans="1:16" ht="15.75" x14ac:dyDescent="0.25">
      <c r="A53" s="183"/>
      <c r="B53" s="187" t="s">
        <v>1152</v>
      </c>
      <c r="C53" s="183"/>
      <c r="D53" s="183"/>
      <c r="E53" s="183"/>
      <c r="F53" s="183"/>
      <c r="G53" s="183"/>
      <c r="H53" s="183"/>
      <c r="I53" s="183"/>
      <c r="J53" s="183"/>
      <c r="K53" s="202" t="s">
        <v>1153</v>
      </c>
      <c r="L53" s="183"/>
      <c r="M53" s="183"/>
      <c r="N53" s="183"/>
      <c r="O53" s="183"/>
      <c r="P53" s="183"/>
    </row>
    <row r="54" spans="1:16" x14ac:dyDescent="0.2">
      <c r="A54" s="183"/>
      <c r="B54" s="167"/>
      <c r="C54" s="168"/>
      <c r="D54" s="168"/>
      <c r="E54" s="168"/>
      <c r="F54" s="168"/>
      <c r="G54" s="168"/>
      <c r="H54" s="168"/>
      <c r="I54" s="169"/>
      <c r="J54" s="183"/>
      <c r="K54" s="163"/>
      <c r="L54" s="188"/>
      <c r="M54" s="159"/>
      <c r="N54" s="188"/>
      <c r="O54" s="189"/>
      <c r="P54" s="188"/>
    </row>
    <row r="55" spans="1:16" x14ac:dyDescent="0.2">
      <c r="A55" s="183"/>
      <c r="B55" s="167"/>
      <c r="C55" s="168"/>
      <c r="D55" s="168"/>
      <c r="E55" s="168"/>
      <c r="F55" s="168"/>
      <c r="G55" s="168"/>
      <c r="H55" s="168"/>
      <c r="I55" s="169"/>
      <c r="J55" s="183"/>
      <c r="K55" s="163"/>
      <c r="L55" s="188"/>
      <c r="M55" s="159"/>
      <c r="N55" s="188"/>
      <c r="O55" s="189"/>
      <c r="P55" s="188"/>
    </row>
    <row r="56" spans="1:16" x14ac:dyDescent="0.2">
      <c r="A56" s="183"/>
      <c r="B56" s="167"/>
      <c r="C56" s="168"/>
      <c r="D56" s="168"/>
      <c r="E56" s="168"/>
      <c r="F56" s="168"/>
      <c r="G56" s="168"/>
      <c r="H56" s="168"/>
      <c r="I56" s="169"/>
      <c r="J56" s="183"/>
      <c r="K56" s="163"/>
      <c r="L56" s="188"/>
      <c r="M56" s="159"/>
      <c r="N56" s="188"/>
      <c r="O56" s="189"/>
      <c r="P56" s="188"/>
    </row>
    <row r="57" spans="1:16" x14ac:dyDescent="0.2">
      <c r="A57" s="183"/>
      <c r="B57" s="167"/>
      <c r="C57" s="168"/>
      <c r="D57" s="168"/>
      <c r="E57" s="168"/>
      <c r="F57" s="168"/>
      <c r="G57" s="168"/>
      <c r="H57" s="168"/>
      <c r="I57" s="169"/>
      <c r="J57" s="183"/>
      <c r="K57" s="163"/>
      <c r="L57" s="188"/>
      <c r="M57" s="159"/>
      <c r="N57" s="188"/>
      <c r="O57" s="189"/>
      <c r="P57" s="188"/>
    </row>
    <row r="58" spans="1:16" x14ac:dyDescent="0.2">
      <c r="A58" s="183"/>
      <c r="B58" s="167"/>
      <c r="C58" s="168"/>
      <c r="D58" s="168"/>
      <c r="E58" s="168"/>
      <c r="F58" s="168"/>
      <c r="G58" s="168"/>
      <c r="H58" s="168"/>
      <c r="I58" s="169"/>
      <c r="J58" s="183"/>
      <c r="K58" s="163"/>
      <c r="L58" s="188"/>
      <c r="M58" s="159"/>
      <c r="N58" s="188"/>
      <c r="O58" s="189"/>
      <c r="P58" s="188"/>
    </row>
    <row r="59" spans="1:16" x14ac:dyDescent="0.2">
      <c r="A59" s="183"/>
      <c r="B59" s="183"/>
      <c r="C59" s="183"/>
      <c r="D59" s="183"/>
      <c r="E59" s="183"/>
      <c r="F59" s="183"/>
      <c r="G59" s="183"/>
      <c r="H59" s="183"/>
      <c r="I59" s="183"/>
      <c r="J59" s="183"/>
      <c r="K59" s="203"/>
      <c r="L59" s="188"/>
      <c r="M59" s="188"/>
      <c r="N59" s="188"/>
      <c r="O59" s="188"/>
      <c r="P59" s="188"/>
    </row>
    <row r="60" spans="1:16" x14ac:dyDescent="0.2">
      <c r="A60" s="183"/>
      <c r="B60" s="183"/>
      <c r="C60" s="183"/>
      <c r="D60" s="183"/>
      <c r="E60" s="183"/>
      <c r="F60" s="183"/>
      <c r="G60" s="183"/>
      <c r="H60" s="183"/>
      <c r="I60" s="183"/>
      <c r="J60" s="183"/>
      <c r="K60" s="203"/>
      <c r="L60" s="188"/>
      <c r="M60" s="160">
        <f>SUM(M54:M58)</f>
        <v>0</v>
      </c>
      <c r="N60" s="190"/>
      <c r="O60" s="188"/>
      <c r="P60" s="188"/>
    </row>
    <row r="61" spans="1:16" x14ac:dyDescent="0.2">
      <c r="A61" s="183"/>
      <c r="B61" s="183"/>
      <c r="C61" s="183"/>
      <c r="D61" s="183"/>
      <c r="E61" s="183"/>
      <c r="F61" s="183"/>
      <c r="G61" s="183"/>
      <c r="H61" s="183"/>
      <c r="I61" s="183"/>
      <c r="J61" s="183"/>
      <c r="K61" s="204"/>
      <c r="L61" s="188"/>
      <c r="M61" s="190"/>
      <c r="N61" s="190"/>
      <c r="O61" s="188"/>
      <c r="P61" s="188"/>
    </row>
    <row r="62" spans="1:16" ht="15.75" x14ac:dyDescent="0.25">
      <c r="A62" s="183"/>
      <c r="B62" s="187" t="s">
        <v>1154</v>
      </c>
      <c r="C62" s="183"/>
      <c r="D62" s="183"/>
      <c r="E62" s="183"/>
      <c r="F62" s="183"/>
      <c r="G62" s="183"/>
      <c r="H62" s="183"/>
      <c r="I62" s="183"/>
      <c r="J62" s="183"/>
      <c r="K62" s="203"/>
      <c r="L62" s="188"/>
      <c r="M62" s="183"/>
      <c r="N62" s="183"/>
      <c r="O62" s="188"/>
      <c r="P62" s="188"/>
    </row>
    <row r="63" spans="1:16" x14ac:dyDescent="0.2">
      <c r="A63" s="183"/>
      <c r="B63" s="167"/>
      <c r="C63" s="168"/>
      <c r="D63" s="168"/>
      <c r="E63" s="168"/>
      <c r="F63" s="168"/>
      <c r="G63" s="168"/>
      <c r="H63" s="168"/>
      <c r="I63" s="169"/>
      <c r="J63" s="183"/>
      <c r="K63" s="163"/>
      <c r="L63" s="188"/>
      <c r="M63" s="159"/>
      <c r="N63" s="188"/>
      <c r="O63" s="189"/>
      <c r="P63" s="188"/>
    </row>
    <row r="64" spans="1:16" x14ac:dyDescent="0.2">
      <c r="A64" s="183"/>
      <c r="B64" s="167"/>
      <c r="C64" s="168"/>
      <c r="D64" s="168"/>
      <c r="E64" s="168"/>
      <c r="F64" s="168"/>
      <c r="G64" s="168"/>
      <c r="H64" s="168"/>
      <c r="I64" s="169"/>
      <c r="J64" s="183"/>
      <c r="K64" s="163"/>
      <c r="L64" s="188"/>
      <c r="M64" s="159"/>
      <c r="N64" s="188"/>
      <c r="O64" s="189"/>
      <c r="P64" s="188"/>
    </row>
    <row r="65" spans="1:16" x14ac:dyDescent="0.2">
      <c r="A65" s="183"/>
      <c r="B65" s="167"/>
      <c r="C65" s="168"/>
      <c r="D65" s="168"/>
      <c r="E65" s="168"/>
      <c r="F65" s="168"/>
      <c r="G65" s="168"/>
      <c r="H65" s="168"/>
      <c r="I65" s="169"/>
      <c r="J65" s="183"/>
      <c r="K65" s="163"/>
      <c r="L65" s="188"/>
      <c r="M65" s="159"/>
      <c r="N65" s="188"/>
      <c r="O65" s="189"/>
      <c r="P65" s="188"/>
    </row>
    <row r="66" spans="1:16" x14ac:dyDescent="0.2">
      <c r="A66" s="183"/>
      <c r="B66" s="167"/>
      <c r="C66" s="168"/>
      <c r="D66" s="168"/>
      <c r="E66" s="168"/>
      <c r="F66" s="168"/>
      <c r="G66" s="168"/>
      <c r="H66" s="168"/>
      <c r="I66" s="169"/>
      <c r="J66" s="183"/>
      <c r="K66" s="163"/>
      <c r="L66" s="188"/>
      <c r="M66" s="159"/>
      <c r="N66" s="188"/>
      <c r="O66" s="189"/>
      <c r="P66" s="188"/>
    </row>
    <row r="67" spans="1:16" x14ac:dyDescent="0.2">
      <c r="A67" s="183"/>
      <c r="B67" s="167"/>
      <c r="C67" s="168"/>
      <c r="D67" s="168"/>
      <c r="E67" s="168"/>
      <c r="F67" s="168"/>
      <c r="G67" s="168"/>
      <c r="H67" s="168"/>
      <c r="I67" s="169"/>
      <c r="J67" s="183"/>
      <c r="K67" s="163"/>
      <c r="L67" s="188"/>
      <c r="M67" s="159"/>
      <c r="N67" s="188"/>
      <c r="O67" s="189"/>
      <c r="P67" s="188"/>
    </row>
    <row r="68" spans="1:16" x14ac:dyDescent="0.2">
      <c r="A68" s="183"/>
      <c r="B68" s="183"/>
      <c r="C68" s="183"/>
      <c r="D68" s="183"/>
      <c r="E68" s="183"/>
      <c r="F68" s="183"/>
      <c r="G68" s="183"/>
      <c r="H68" s="183"/>
      <c r="I68" s="183"/>
      <c r="J68" s="183"/>
      <c r="K68" s="203"/>
      <c r="L68" s="188"/>
      <c r="M68" s="188"/>
      <c r="N68" s="188"/>
      <c r="O68" s="188"/>
      <c r="P68" s="188"/>
    </row>
    <row r="69" spans="1:16" x14ac:dyDescent="0.2">
      <c r="A69" s="183"/>
      <c r="B69" s="183"/>
      <c r="C69" s="183"/>
      <c r="D69" s="183"/>
      <c r="E69" s="183"/>
      <c r="F69" s="183"/>
      <c r="G69" s="183"/>
      <c r="H69" s="183"/>
      <c r="I69" s="183"/>
      <c r="J69" s="183"/>
      <c r="K69" s="203"/>
      <c r="L69" s="188"/>
      <c r="M69" s="160">
        <f>SUM(M63:M67)</f>
        <v>0</v>
      </c>
      <c r="N69" s="190"/>
      <c r="O69" s="188"/>
      <c r="P69" s="188"/>
    </row>
    <row r="70" spans="1:16" x14ac:dyDescent="0.2">
      <c r="A70" s="183"/>
      <c r="B70" s="183"/>
      <c r="C70" s="183"/>
      <c r="D70" s="183"/>
      <c r="E70" s="183"/>
      <c r="F70" s="183"/>
      <c r="G70" s="183"/>
      <c r="H70" s="183"/>
      <c r="I70" s="183"/>
      <c r="J70" s="183"/>
      <c r="K70" s="204"/>
      <c r="L70" s="188"/>
      <c r="M70" s="190"/>
      <c r="N70" s="190"/>
      <c r="O70" s="188"/>
      <c r="P70" s="188"/>
    </row>
    <row r="71" spans="1:16" ht="15.75" x14ac:dyDescent="0.25">
      <c r="A71" s="183"/>
      <c r="B71" s="187" t="s">
        <v>1155</v>
      </c>
      <c r="C71" s="183"/>
      <c r="D71" s="183"/>
      <c r="E71" s="183"/>
      <c r="F71" s="183"/>
      <c r="G71" s="183"/>
      <c r="H71" s="183"/>
      <c r="I71" s="183"/>
      <c r="J71" s="183"/>
      <c r="K71" s="203"/>
      <c r="L71" s="188"/>
      <c r="M71" s="183"/>
      <c r="N71" s="183"/>
      <c r="O71" s="188"/>
      <c r="P71" s="188"/>
    </row>
    <row r="72" spans="1:16" x14ac:dyDescent="0.2">
      <c r="A72" s="183"/>
      <c r="B72" s="167"/>
      <c r="C72" s="168"/>
      <c r="D72" s="168"/>
      <c r="E72" s="168"/>
      <c r="F72" s="168"/>
      <c r="G72" s="168"/>
      <c r="H72" s="168"/>
      <c r="I72" s="169"/>
      <c r="J72" s="183"/>
      <c r="K72" s="163"/>
      <c r="L72" s="188"/>
      <c r="M72" s="159"/>
      <c r="N72" s="188"/>
      <c r="O72" s="189"/>
      <c r="P72" s="188"/>
    </row>
    <row r="73" spans="1:16" x14ac:dyDescent="0.2">
      <c r="A73" s="183"/>
      <c r="B73" s="167"/>
      <c r="C73" s="168"/>
      <c r="D73" s="168"/>
      <c r="E73" s="168"/>
      <c r="F73" s="168"/>
      <c r="G73" s="168"/>
      <c r="H73" s="168"/>
      <c r="I73" s="169"/>
      <c r="J73" s="183"/>
      <c r="K73" s="163"/>
      <c r="L73" s="188"/>
      <c r="M73" s="159"/>
      <c r="N73" s="188"/>
      <c r="O73" s="189"/>
      <c r="P73" s="188"/>
    </row>
    <row r="74" spans="1:16" x14ac:dyDescent="0.2">
      <c r="A74" s="183"/>
      <c r="B74" s="167"/>
      <c r="C74" s="168"/>
      <c r="D74" s="168"/>
      <c r="E74" s="168"/>
      <c r="F74" s="168"/>
      <c r="G74" s="168"/>
      <c r="H74" s="168"/>
      <c r="I74" s="169"/>
      <c r="J74" s="183"/>
      <c r="K74" s="163"/>
      <c r="L74" s="188"/>
      <c r="M74" s="159"/>
      <c r="N74" s="188"/>
      <c r="O74" s="189"/>
      <c r="P74" s="188"/>
    </row>
    <row r="75" spans="1:16" x14ac:dyDescent="0.2">
      <c r="A75" s="183"/>
      <c r="B75" s="183"/>
      <c r="C75" s="183"/>
      <c r="D75" s="183"/>
      <c r="E75" s="183"/>
      <c r="F75" s="183"/>
      <c r="G75" s="183"/>
      <c r="H75" s="183"/>
      <c r="I75" s="183"/>
      <c r="J75" s="183"/>
      <c r="K75" s="203"/>
      <c r="L75" s="188"/>
      <c r="M75" s="188"/>
      <c r="N75" s="188"/>
      <c r="O75" s="188"/>
      <c r="P75" s="188"/>
    </row>
    <row r="76" spans="1:16" x14ac:dyDescent="0.2">
      <c r="A76" s="183"/>
      <c r="B76" s="183"/>
      <c r="C76" s="183"/>
      <c r="D76" s="183"/>
      <c r="E76" s="183"/>
      <c r="F76" s="183"/>
      <c r="G76" s="183"/>
      <c r="H76" s="183"/>
      <c r="I76" s="183"/>
      <c r="J76" s="183"/>
      <c r="K76" s="203"/>
      <c r="L76" s="188"/>
      <c r="M76" s="160">
        <f>SUM(M72:M74)</f>
        <v>0</v>
      </c>
      <c r="N76" s="190"/>
      <c r="O76" s="188"/>
      <c r="P76" s="188"/>
    </row>
    <row r="77" spans="1:16" x14ac:dyDescent="0.2">
      <c r="A77" s="183"/>
      <c r="B77" s="183"/>
      <c r="C77" s="183"/>
      <c r="D77" s="183"/>
      <c r="E77" s="183"/>
      <c r="F77" s="183"/>
      <c r="G77" s="183"/>
      <c r="H77" s="183"/>
      <c r="I77" s="183"/>
      <c r="J77" s="183"/>
      <c r="K77" s="204"/>
      <c r="L77" s="188"/>
      <c r="M77" s="190"/>
      <c r="N77" s="190"/>
      <c r="O77" s="188"/>
      <c r="P77" s="188"/>
    </row>
    <row r="78" spans="1:16" x14ac:dyDescent="0.2">
      <c r="A78" s="183"/>
      <c r="B78" s="183"/>
      <c r="C78" s="183"/>
      <c r="D78" s="183"/>
      <c r="E78" s="183"/>
      <c r="F78" s="183"/>
      <c r="G78" s="183"/>
      <c r="H78" s="183"/>
      <c r="I78" s="183"/>
      <c r="J78" s="183"/>
      <c r="K78" s="190"/>
      <c r="L78" s="188"/>
      <c r="M78" s="190"/>
      <c r="N78" s="190"/>
      <c r="O78" s="188"/>
      <c r="P78" s="188"/>
    </row>
    <row r="79" spans="1:16" ht="15.75" x14ac:dyDescent="0.25">
      <c r="A79" s="183"/>
      <c r="B79" s="183"/>
      <c r="C79" s="183"/>
      <c r="D79" s="183"/>
      <c r="E79" s="183"/>
      <c r="F79" s="183"/>
      <c r="G79" s="183"/>
      <c r="H79" s="183"/>
      <c r="I79" s="177"/>
      <c r="J79" s="177"/>
      <c r="K79" s="190"/>
      <c r="L79" s="198"/>
      <c r="M79" s="197"/>
      <c r="N79" s="197"/>
      <c r="O79" s="233">
        <f>M60+M69+M76</f>
        <v>0</v>
      </c>
      <c r="P79" s="188"/>
    </row>
    <row r="80" spans="1:16" x14ac:dyDescent="0.2">
      <c r="A80" s="156"/>
      <c r="B80" s="156"/>
      <c r="C80" s="156"/>
      <c r="D80" s="156"/>
      <c r="E80" s="156"/>
      <c r="F80" s="156"/>
      <c r="G80" s="156"/>
      <c r="H80" s="156"/>
      <c r="I80" s="161"/>
      <c r="J80" s="161"/>
      <c r="K80" s="161"/>
      <c r="L80" s="161"/>
      <c r="M80" s="161"/>
      <c r="N80" s="161"/>
      <c r="O80" s="162" t="s">
        <v>1146</v>
      </c>
      <c r="P80" s="156"/>
    </row>
    <row r="81" spans="1:16" x14ac:dyDescent="0.2">
      <c r="A81" s="176"/>
      <c r="B81" s="176"/>
      <c r="C81" s="176"/>
      <c r="D81" s="176"/>
      <c r="E81" s="176"/>
      <c r="F81" s="176"/>
      <c r="G81" s="176"/>
      <c r="H81" s="176"/>
      <c r="I81" s="176"/>
      <c r="J81" s="176"/>
      <c r="K81" s="176"/>
      <c r="L81" s="176"/>
      <c r="M81" s="176"/>
      <c r="N81" s="176"/>
      <c r="O81" s="176"/>
      <c r="P81" s="176"/>
    </row>
    <row r="82" spans="1:16" ht="15.75" customHeight="1" x14ac:dyDescent="0.4">
      <c r="A82" s="183"/>
      <c r="B82" s="184" t="s">
        <v>1156</v>
      </c>
      <c r="C82" s="184"/>
      <c r="D82" s="184"/>
      <c r="E82" s="184"/>
      <c r="F82" s="184"/>
      <c r="G82" s="184"/>
      <c r="H82" s="184"/>
      <c r="I82" s="184"/>
      <c r="J82" s="184"/>
      <c r="K82" s="184"/>
      <c r="L82" s="184"/>
      <c r="M82" s="184"/>
      <c r="N82" s="184"/>
      <c r="O82" s="184"/>
      <c r="P82" s="200"/>
    </row>
    <row r="83" spans="1:16" x14ac:dyDescent="0.2">
      <c r="A83" s="183"/>
      <c r="B83" s="183"/>
      <c r="C83" s="183"/>
      <c r="D83" s="177"/>
      <c r="E83" s="183"/>
      <c r="F83" s="183"/>
      <c r="G83" s="183"/>
      <c r="H83" s="183"/>
      <c r="I83" s="183"/>
      <c r="J83" s="183"/>
      <c r="K83" s="201" t="s">
        <v>1157</v>
      </c>
      <c r="L83" s="186"/>
      <c r="M83" s="186" t="s">
        <v>3</v>
      </c>
      <c r="N83" s="186"/>
      <c r="O83" s="186" t="s">
        <v>3</v>
      </c>
      <c r="P83" s="183"/>
    </row>
    <row r="84" spans="1:16" ht="15.75" x14ac:dyDescent="0.25">
      <c r="A84" s="183"/>
      <c r="B84" s="187" t="s">
        <v>1158</v>
      </c>
      <c r="C84" s="183"/>
      <c r="D84" s="183"/>
      <c r="E84" s="183"/>
      <c r="F84" s="183"/>
      <c r="G84" s="183"/>
      <c r="H84" s="183"/>
      <c r="I84" s="183"/>
      <c r="J84" s="183"/>
      <c r="K84" s="202" t="s">
        <v>1153</v>
      </c>
      <c r="L84" s="183"/>
      <c r="M84" s="183"/>
      <c r="N84" s="183"/>
      <c r="O84" s="183"/>
      <c r="P84" s="183"/>
    </row>
    <row r="85" spans="1:16" x14ac:dyDescent="0.2">
      <c r="A85" s="183"/>
      <c r="B85" s="167"/>
      <c r="C85" s="168"/>
      <c r="D85" s="168"/>
      <c r="E85" s="168"/>
      <c r="F85" s="168"/>
      <c r="G85" s="168"/>
      <c r="H85" s="168"/>
      <c r="I85" s="169"/>
      <c r="J85" s="183"/>
      <c r="K85" s="163"/>
      <c r="L85" s="188"/>
      <c r="M85" s="159"/>
      <c r="N85" s="203"/>
      <c r="O85" s="189"/>
      <c r="P85" s="183"/>
    </row>
    <row r="86" spans="1:16" x14ac:dyDescent="0.2">
      <c r="A86" s="183"/>
      <c r="B86" s="167"/>
      <c r="C86" s="168"/>
      <c r="D86" s="168"/>
      <c r="E86" s="168"/>
      <c r="F86" s="168"/>
      <c r="G86" s="168"/>
      <c r="H86" s="168"/>
      <c r="I86" s="169"/>
      <c r="J86" s="183"/>
      <c r="K86" s="163"/>
      <c r="L86" s="188"/>
      <c r="M86" s="159"/>
      <c r="N86" s="203"/>
      <c r="O86" s="189"/>
      <c r="P86" s="183"/>
    </row>
    <row r="87" spans="1:16" x14ac:dyDescent="0.2">
      <c r="A87" s="183"/>
      <c r="B87" s="167"/>
      <c r="C87" s="168"/>
      <c r="D87" s="168"/>
      <c r="E87" s="168"/>
      <c r="F87" s="168"/>
      <c r="G87" s="168"/>
      <c r="H87" s="168"/>
      <c r="I87" s="169"/>
      <c r="J87" s="183"/>
      <c r="K87" s="163"/>
      <c r="L87" s="188"/>
      <c r="M87" s="159"/>
      <c r="N87" s="203"/>
      <c r="O87" s="189"/>
      <c r="P87" s="183"/>
    </row>
    <row r="88" spans="1:16" x14ac:dyDescent="0.2">
      <c r="A88" s="183"/>
      <c r="B88" s="167"/>
      <c r="C88" s="168"/>
      <c r="D88" s="168"/>
      <c r="E88" s="168"/>
      <c r="F88" s="168"/>
      <c r="G88" s="168"/>
      <c r="H88" s="168"/>
      <c r="I88" s="169"/>
      <c r="J88" s="183"/>
      <c r="K88" s="163"/>
      <c r="L88" s="188"/>
      <c r="M88" s="159"/>
      <c r="N88" s="203"/>
      <c r="O88" s="189"/>
      <c r="P88" s="183"/>
    </row>
    <row r="89" spans="1:16" x14ac:dyDescent="0.2">
      <c r="A89" s="183"/>
      <c r="B89" s="167"/>
      <c r="C89" s="168"/>
      <c r="D89" s="168"/>
      <c r="E89" s="168"/>
      <c r="F89" s="168"/>
      <c r="G89" s="168"/>
      <c r="H89" s="168"/>
      <c r="I89" s="169"/>
      <c r="J89" s="183"/>
      <c r="K89" s="163"/>
      <c r="L89" s="188"/>
      <c r="M89" s="159"/>
      <c r="N89" s="203"/>
      <c r="O89" s="189"/>
      <c r="P89" s="183"/>
    </row>
    <row r="90" spans="1:16" x14ac:dyDescent="0.2">
      <c r="A90" s="183"/>
      <c r="B90" s="164"/>
      <c r="C90" s="164"/>
      <c r="D90" s="164"/>
      <c r="E90" s="164"/>
      <c r="F90" s="164"/>
      <c r="G90" s="164"/>
      <c r="H90" s="164"/>
      <c r="I90" s="164"/>
      <c r="J90" s="183"/>
      <c r="K90" s="205"/>
      <c r="L90" s="205"/>
      <c r="M90" s="205"/>
      <c r="N90" s="188"/>
      <c r="O90" s="188"/>
      <c r="P90" s="183"/>
    </row>
    <row r="91" spans="1:16" x14ac:dyDescent="0.2">
      <c r="A91" s="183"/>
      <c r="B91" s="183"/>
      <c r="C91" s="183"/>
      <c r="D91" s="183"/>
      <c r="E91" s="183"/>
      <c r="F91" s="183"/>
      <c r="G91" s="183"/>
      <c r="H91" s="183"/>
      <c r="I91" s="183"/>
      <c r="J91" s="183"/>
      <c r="K91" s="205"/>
      <c r="L91" s="188"/>
      <c r="M91" s="160">
        <f>SUM(M85:M89)</f>
        <v>0</v>
      </c>
      <c r="N91" s="188"/>
      <c r="O91" s="188"/>
      <c r="P91" s="183"/>
    </row>
    <row r="92" spans="1:16" x14ac:dyDescent="0.2">
      <c r="A92" s="183"/>
      <c r="B92" s="183"/>
      <c r="C92" s="183"/>
      <c r="D92" s="183"/>
      <c r="E92" s="183"/>
      <c r="F92" s="183"/>
      <c r="G92" s="183"/>
      <c r="H92" s="183"/>
      <c r="I92" s="183"/>
      <c r="J92" s="183"/>
      <c r="K92" s="205"/>
      <c r="L92" s="188"/>
      <c r="M92" s="188"/>
      <c r="N92" s="188"/>
      <c r="O92" s="188"/>
      <c r="P92" s="191"/>
    </row>
    <row r="93" spans="1:16" ht="15.75" x14ac:dyDescent="0.25">
      <c r="A93" s="183"/>
      <c r="B93" s="187" t="s">
        <v>1159</v>
      </c>
      <c r="C93" s="177"/>
      <c r="D93" s="177"/>
      <c r="E93" s="183"/>
      <c r="F93" s="183"/>
      <c r="G93" s="183"/>
      <c r="H93" s="183"/>
      <c r="I93" s="183"/>
      <c r="J93" s="183"/>
      <c r="K93" s="205"/>
      <c r="L93" s="188"/>
      <c r="M93" s="188"/>
      <c r="N93" s="188"/>
      <c r="O93" s="188"/>
      <c r="P93" s="183"/>
    </row>
    <row r="94" spans="1:16" x14ac:dyDescent="0.2">
      <c r="A94" s="183"/>
      <c r="B94" s="170"/>
      <c r="C94" s="171"/>
      <c r="D94" s="171"/>
      <c r="E94" s="171"/>
      <c r="F94" s="171"/>
      <c r="G94" s="171"/>
      <c r="H94" s="171"/>
      <c r="I94" s="172"/>
      <c r="J94" s="206"/>
      <c r="K94" s="163"/>
      <c r="L94" s="188"/>
      <c r="M94" s="159"/>
      <c r="N94" s="190"/>
      <c r="O94" s="189"/>
      <c r="P94" s="183"/>
    </row>
    <row r="95" spans="1:16" x14ac:dyDescent="0.2">
      <c r="A95" s="183"/>
      <c r="B95" s="183"/>
      <c r="C95" s="177"/>
      <c r="D95" s="177"/>
      <c r="E95" s="183"/>
      <c r="F95" s="183"/>
      <c r="G95" s="183"/>
      <c r="H95" s="183"/>
      <c r="I95" s="183"/>
      <c r="J95" s="183"/>
      <c r="K95" s="188"/>
      <c r="L95" s="188"/>
      <c r="M95" s="188"/>
      <c r="N95" s="188"/>
      <c r="O95" s="188"/>
      <c r="P95" s="183"/>
    </row>
    <row r="96" spans="1:16" ht="15.75" x14ac:dyDescent="0.25">
      <c r="A96" s="183"/>
      <c r="B96" s="183"/>
      <c r="C96" s="177"/>
      <c r="D96" s="177"/>
      <c r="E96" s="183"/>
      <c r="F96" s="183"/>
      <c r="G96" s="183"/>
      <c r="H96" s="183"/>
      <c r="I96" s="177"/>
      <c r="J96" s="177"/>
      <c r="K96" s="190"/>
      <c r="L96" s="188"/>
      <c r="M96" s="188"/>
      <c r="N96" s="188"/>
      <c r="O96" s="233">
        <f>+M91+M94</f>
        <v>0</v>
      </c>
      <c r="P96" s="183"/>
    </row>
    <row r="97" spans="1:16" x14ac:dyDescent="0.2">
      <c r="A97" s="183"/>
      <c r="B97" s="183"/>
      <c r="C97" s="177"/>
      <c r="D97" s="183"/>
      <c r="E97" s="183"/>
      <c r="F97" s="183"/>
      <c r="G97" s="183"/>
      <c r="H97" s="183"/>
      <c r="I97" s="192"/>
      <c r="J97" s="192"/>
      <c r="K97" s="193"/>
      <c r="L97" s="192"/>
      <c r="M97" s="193"/>
      <c r="N97" s="193"/>
      <c r="O97" s="186" t="s">
        <v>1146</v>
      </c>
      <c r="P97" s="183"/>
    </row>
    <row r="98" spans="1:16" ht="19.5" x14ac:dyDescent="0.4">
      <c r="A98" s="183"/>
      <c r="B98" s="194" t="s">
        <v>1160</v>
      </c>
      <c r="C98" s="177"/>
      <c r="D98" s="183"/>
      <c r="E98" s="183"/>
      <c r="F98" s="183"/>
      <c r="G98" s="183"/>
      <c r="H98" s="183"/>
      <c r="I98" s="192"/>
      <c r="J98" s="192"/>
      <c r="K98" s="193"/>
      <c r="L98" s="192"/>
      <c r="M98" s="193"/>
      <c r="N98" s="193"/>
      <c r="O98" s="193"/>
      <c r="P98" s="183"/>
    </row>
    <row r="99" spans="1:16" x14ac:dyDescent="0.2">
      <c r="A99" s="183"/>
      <c r="B99" s="183"/>
      <c r="C99" s="177"/>
      <c r="D99" s="183"/>
      <c r="E99" s="183"/>
      <c r="F99" s="183"/>
      <c r="G99" s="183"/>
      <c r="H99" s="183"/>
      <c r="I99" s="192"/>
      <c r="J99" s="192"/>
      <c r="K99" s="193"/>
      <c r="L99" s="192"/>
      <c r="M99" s="193"/>
      <c r="N99" s="193"/>
      <c r="O99" s="193"/>
      <c r="P99" s="183"/>
    </row>
    <row r="100" spans="1:16" ht="15.75" x14ac:dyDescent="0.25">
      <c r="A100" s="183"/>
      <c r="B100" s="187" t="s">
        <v>1161</v>
      </c>
      <c r="C100" s="177"/>
      <c r="D100" s="183"/>
      <c r="E100" s="183"/>
      <c r="F100" s="183"/>
      <c r="G100" s="183"/>
      <c r="H100" s="183"/>
      <c r="I100" s="192"/>
      <c r="J100" s="192"/>
      <c r="K100" s="192"/>
      <c r="L100" s="192"/>
      <c r="M100" s="188"/>
      <c r="N100" s="188"/>
      <c r="O100" s="188"/>
      <c r="P100" s="183"/>
    </row>
    <row r="101" spans="1:16" x14ac:dyDescent="0.2">
      <c r="A101" s="183"/>
      <c r="B101" s="170"/>
      <c r="C101" s="171"/>
      <c r="D101" s="171"/>
      <c r="E101" s="171"/>
      <c r="F101" s="171"/>
      <c r="G101" s="171"/>
      <c r="H101" s="171"/>
      <c r="I101" s="172"/>
      <c r="J101" s="192"/>
      <c r="K101" s="192"/>
      <c r="L101" s="192"/>
      <c r="M101" s="159"/>
      <c r="N101" s="188"/>
      <c r="O101" s="189"/>
      <c r="P101" s="183"/>
    </row>
    <row r="102" spans="1:16" x14ac:dyDescent="0.2">
      <c r="A102" s="183"/>
      <c r="B102" s="173"/>
      <c r="C102" s="174"/>
      <c r="D102" s="174"/>
      <c r="E102" s="174"/>
      <c r="F102" s="174"/>
      <c r="G102" s="174"/>
      <c r="H102" s="174"/>
      <c r="I102" s="175"/>
      <c r="J102" s="192"/>
      <c r="K102" s="192"/>
      <c r="L102" s="192"/>
      <c r="M102" s="165"/>
      <c r="N102" s="188"/>
      <c r="O102" s="188"/>
      <c r="P102" s="183"/>
    </row>
    <row r="103" spans="1:16" x14ac:dyDescent="0.2">
      <c r="A103" s="183"/>
      <c r="B103" s="173"/>
      <c r="C103" s="174"/>
      <c r="D103" s="174"/>
      <c r="E103" s="174"/>
      <c r="F103" s="174"/>
      <c r="G103" s="174"/>
      <c r="H103" s="174"/>
      <c r="I103" s="175"/>
      <c r="J103" s="192"/>
      <c r="K103" s="192"/>
      <c r="L103" s="192"/>
      <c r="M103" s="165"/>
      <c r="N103" s="188"/>
      <c r="O103" s="188"/>
      <c r="P103" s="183"/>
    </row>
    <row r="104" spans="1:16" x14ac:dyDescent="0.2">
      <c r="A104" s="183"/>
      <c r="B104" s="183"/>
      <c r="C104" s="177"/>
      <c r="D104" s="183"/>
      <c r="E104" s="183"/>
      <c r="F104" s="183"/>
      <c r="G104" s="183"/>
      <c r="H104" s="183"/>
      <c r="I104" s="192"/>
      <c r="J104" s="192"/>
      <c r="K104" s="192"/>
      <c r="L104" s="192"/>
      <c r="M104" s="192"/>
      <c r="N104" s="188"/>
      <c r="O104" s="188"/>
      <c r="P104" s="183"/>
    </row>
    <row r="105" spans="1:16" x14ac:dyDescent="0.2">
      <c r="A105" s="183"/>
      <c r="B105" s="183"/>
      <c r="C105" s="177"/>
      <c r="D105" s="177"/>
      <c r="E105" s="183"/>
      <c r="F105" s="183"/>
      <c r="G105" s="183"/>
      <c r="H105" s="183"/>
      <c r="I105" s="192"/>
      <c r="J105" s="192"/>
      <c r="K105" s="192"/>
      <c r="L105" s="192"/>
      <c r="M105" s="160">
        <f>SUM(M101:M103)</f>
        <v>0</v>
      </c>
      <c r="N105" s="192"/>
      <c r="O105" s="192"/>
      <c r="P105" s="183"/>
    </row>
    <row r="106" spans="1:16" x14ac:dyDescent="0.2">
      <c r="A106" s="183"/>
      <c r="B106" s="183"/>
      <c r="C106" s="177"/>
      <c r="D106" s="177"/>
      <c r="E106" s="183"/>
      <c r="F106" s="183"/>
      <c r="G106" s="183"/>
      <c r="H106" s="183"/>
      <c r="I106" s="192"/>
      <c r="J106" s="192"/>
      <c r="K106" s="192"/>
      <c r="L106" s="192"/>
      <c r="M106" s="192"/>
      <c r="N106" s="192"/>
      <c r="O106" s="192"/>
      <c r="P106" s="183"/>
    </row>
    <row r="107" spans="1:16" ht="15.75" x14ac:dyDescent="0.25">
      <c r="A107" s="183"/>
      <c r="B107" s="187" t="s">
        <v>1162</v>
      </c>
      <c r="C107" s="177"/>
      <c r="D107" s="183"/>
      <c r="E107" s="183"/>
      <c r="F107" s="183"/>
      <c r="G107" s="183"/>
      <c r="H107" s="183"/>
      <c r="I107" s="192"/>
      <c r="J107" s="192"/>
      <c r="K107" s="192"/>
      <c r="L107" s="192"/>
      <c r="M107" s="192"/>
      <c r="N107" s="192"/>
      <c r="O107" s="192"/>
      <c r="P107" s="183"/>
    </row>
    <row r="108" spans="1:16" x14ac:dyDescent="0.2">
      <c r="A108" s="183"/>
      <c r="B108" s="170"/>
      <c r="C108" s="171"/>
      <c r="D108" s="171"/>
      <c r="E108" s="171"/>
      <c r="F108" s="171"/>
      <c r="G108" s="171"/>
      <c r="H108" s="171"/>
      <c r="I108" s="172"/>
      <c r="J108" s="186"/>
      <c r="K108" s="192"/>
      <c r="L108" s="195"/>
      <c r="M108" s="159"/>
      <c r="N108" s="195"/>
      <c r="O108" s="189"/>
      <c r="P108" s="177"/>
    </row>
    <row r="109" spans="1:16" x14ac:dyDescent="0.2">
      <c r="A109" s="183"/>
      <c r="B109" s="173"/>
      <c r="C109" s="174"/>
      <c r="D109" s="174"/>
      <c r="E109" s="174"/>
      <c r="F109" s="174"/>
      <c r="G109" s="174"/>
      <c r="H109" s="174"/>
      <c r="I109" s="175"/>
      <c r="J109" s="192"/>
      <c r="K109" s="192"/>
      <c r="L109" s="192"/>
      <c r="M109" s="165"/>
      <c r="N109" s="192"/>
      <c r="O109" s="192"/>
      <c r="P109" s="183"/>
    </row>
    <row r="110" spans="1:16" x14ac:dyDescent="0.2">
      <c r="A110" s="183"/>
      <c r="B110" s="183"/>
      <c r="C110" s="183"/>
      <c r="D110" s="183"/>
      <c r="E110" s="183"/>
      <c r="F110" s="183"/>
      <c r="G110" s="183"/>
      <c r="H110" s="183"/>
      <c r="I110" s="193"/>
      <c r="J110" s="193"/>
      <c r="K110" s="192"/>
      <c r="L110" s="190"/>
      <c r="M110" s="188"/>
      <c r="N110" s="190"/>
      <c r="O110" s="190"/>
      <c r="P110" s="183"/>
    </row>
    <row r="111" spans="1:16" x14ac:dyDescent="0.2">
      <c r="A111" s="183"/>
      <c r="B111" s="183"/>
      <c r="C111" s="183"/>
      <c r="D111" s="183"/>
      <c r="E111" s="183"/>
      <c r="F111" s="183"/>
      <c r="G111" s="183"/>
      <c r="H111" s="183"/>
      <c r="I111" s="177"/>
      <c r="J111" s="177"/>
      <c r="K111" s="192"/>
      <c r="L111" s="190"/>
      <c r="M111" s="160">
        <f>SUM(M108:M109)</f>
        <v>0</v>
      </c>
      <c r="N111" s="190"/>
      <c r="O111" s="190"/>
      <c r="P111" s="183"/>
    </row>
    <row r="112" spans="1:16" x14ac:dyDescent="0.2">
      <c r="A112" s="183"/>
      <c r="B112" s="183"/>
      <c r="C112" s="183"/>
      <c r="D112" s="183"/>
      <c r="E112" s="183"/>
      <c r="F112" s="183"/>
      <c r="G112" s="183"/>
      <c r="H112" s="183"/>
      <c r="I112" s="193"/>
      <c r="J112" s="193"/>
      <c r="K112" s="192"/>
      <c r="L112" s="190"/>
      <c r="M112" s="190"/>
      <c r="N112" s="190"/>
      <c r="O112" s="190"/>
      <c r="P112" s="183"/>
    </row>
    <row r="113" spans="1:16" ht="15.75" x14ac:dyDescent="0.25">
      <c r="A113" s="176"/>
      <c r="B113" s="176"/>
      <c r="C113" s="176"/>
      <c r="D113" s="196"/>
      <c r="E113" s="196"/>
      <c r="F113" s="196"/>
      <c r="G113" s="196"/>
      <c r="H113" s="196"/>
      <c r="I113" s="186"/>
      <c r="J113" s="177"/>
      <c r="K113" s="197"/>
      <c r="L113" s="198"/>
      <c r="M113" s="197"/>
      <c r="N113" s="190"/>
      <c r="O113" s="233">
        <f>+M105+M111</f>
        <v>0</v>
      </c>
      <c r="P113" s="176"/>
    </row>
    <row r="114" spans="1:16" ht="15" x14ac:dyDescent="0.2">
      <c r="A114" s="176"/>
      <c r="B114" s="176"/>
      <c r="C114" s="176"/>
      <c r="D114" s="196"/>
      <c r="E114" s="196"/>
      <c r="F114" s="196"/>
      <c r="G114" s="196"/>
      <c r="H114" s="196"/>
      <c r="I114" s="177"/>
      <c r="J114" s="177"/>
      <c r="K114" s="197"/>
      <c r="L114" s="197"/>
      <c r="M114" s="197"/>
      <c r="N114" s="197"/>
      <c r="O114" s="186" t="s">
        <v>1146</v>
      </c>
      <c r="P114" s="176"/>
    </row>
    <row r="115" spans="1:16" ht="19.5" x14ac:dyDescent="0.4">
      <c r="A115" s="176"/>
      <c r="B115" s="194" t="s">
        <v>1163</v>
      </c>
      <c r="C115" s="176"/>
      <c r="D115" s="196"/>
      <c r="E115" s="196"/>
      <c r="F115" s="196"/>
      <c r="G115" s="196"/>
      <c r="H115" s="196"/>
      <c r="I115" s="177"/>
      <c r="J115" s="177"/>
      <c r="K115" s="197"/>
      <c r="L115" s="198"/>
      <c r="M115" s="197"/>
      <c r="N115" s="197"/>
      <c r="O115" s="190"/>
      <c r="P115" s="176"/>
    </row>
    <row r="116" spans="1:16" ht="15.75" x14ac:dyDescent="0.25">
      <c r="A116" s="176"/>
      <c r="B116" s="176"/>
      <c r="C116" s="176"/>
      <c r="D116" s="196"/>
      <c r="E116" s="196"/>
      <c r="F116" s="196"/>
      <c r="G116" s="196"/>
      <c r="H116" s="196"/>
      <c r="I116" s="177"/>
      <c r="J116" s="177"/>
      <c r="K116" s="197"/>
      <c r="L116" s="198"/>
      <c r="M116" s="197"/>
      <c r="N116" s="197"/>
      <c r="O116" s="190"/>
      <c r="P116" s="176"/>
    </row>
    <row r="117" spans="1:16" ht="15.75" x14ac:dyDescent="0.25">
      <c r="A117" s="176"/>
      <c r="B117" s="170"/>
      <c r="C117" s="171"/>
      <c r="D117" s="171"/>
      <c r="E117" s="171"/>
      <c r="F117" s="171"/>
      <c r="G117" s="171"/>
      <c r="H117" s="171"/>
      <c r="I117" s="172"/>
      <c r="J117" s="177"/>
      <c r="K117" s="197"/>
      <c r="L117" s="198"/>
      <c r="M117" s="159"/>
      <c r="N117" s="197"/>
      <c r="O117" s="189"/>
      <c r="P117" s="176"/>
    </row>
    <row r="118" spans="1:16" ht="15.75" x14ac:dyDescent="0.25">
      <c r="A118" s="176"/>
      <c r="B118" s="176"/>
      <c r="C118" s="176"/>
      <c r="D118" s="196"/>
      <c r="E118" s="196"/>
      <c r="F118" s="196"/>
      <c r="G118" s="196"/>
      <c r="H118" s="196"/>
      <c r="I118" s="177"/>
      <c r="J118" s="177"/>
      <c r="K118" s="197"/>
      <c r="L118" s="198"/>
      <c r="M118" s="197"/>
      <c r="N118" s="197"/>
      <c r="O118" s="190"/>
      <c r="P118" s="176"/>
    </row>
    <row r="119" spans="1:16" ht="15.75" x14ac:dyDescent="0.25">
      <c r="A119" s="176"/>
      <c r="B119" s="176"/>
      <c r="C119" s="176"/>
      <c r="D119" s="196"/>
      <c r="E119" s="196"/>
      <c r="F119" s="196"/>
      <c r="G119" s="196"/>
      <c r="H119" s="196"/>
      <c r="I119" s="177"/>
      <c r="J119" s="177"/>
      <c r="K119" s="197"/>
      <c r="L119" s="198"/>
      <c r="M119" s="197"/>
      <c r="N119" s="197"/>
      <c r="O119" s="233">
        <f>+M117</f>
        <v>0</v>
      </c>
      <c r="P119" s="176"/>
    </row>
    <row r="120" spans="1:16" ht="15.75" x14ac:dyDescent="0.25">
      <c r="A120" s="176"/>
      <c r="B120" s="176"/>
      <c r="C120" s="176"/>
      <c r="D120" s="196"/>
      <c r="E120" s="196"/>
      <c r="F120" s="196"/>
      <c r="G120" s="196"/>
      <c r="H120" s="196"/>
      <c r="I120" s="177"/>
      <c r="J120" s="177"/>
      <c r="K120" s="197"/>
      <c r="L120" s="198"/>
      <c r="M120" s="197"/>
      <c r="N120" s="197"/>
      <c r="O120" s="197"/>
      <c r="P120" s="176"/>
    </row>
    <row r="121" spans="1:16" ht="19.5" x14ac:dyDescent="0.4">
      <c r="A121" s="176"/>
      <c r="B121" s="194" t="s">
        <v>1174</v>
      </c>
      <c r="C121" s="176"/>
      <c r="D121" s="196"/>
      <c r="E121" s="196"/>
      <c r="F121" s="196"/>
      <c r="G121" s="196"/>
      <c r="H121" s="196"/>
      <c r="I121" s="177"/>
      <c r="J121" s="177"/>
      <c r="K121" s="197"/>
      <c r="L121" s="198"/>
      <c r="M121" s="197"/>
      <c r="N121" s="197"/>
      <c r="O121" s="190"/>
      <c r="P121" s="176"/>
    </row>
    <row r="122" spans="1:16" ht="15.75" x14ac:dyDescent="0.25">
      <c r="A122" s="176"/>
      <c r="B122" s="176"/>
      <c r="C122" s="176"/>
      <c r="D122" s="196"/>
      <c r="E122" s="196"/>
      <c r="F122" s="196"/>
      <c r="G122" s="196"/>
      <c r="H122" s="196"/>
      <c r="I122" s="177"/>
      <c r="J122" s="177"/>
      <c r="K122" s="197"/>
      <c r="L122" s="198"/>
      <c r="M122" s="197"/>
      <c r="N122" s="197"/>
      <c r="O122" s="190"/>
      <c r="P122" s="176"/>
    </row>
    <row r="123" spans="1:16" ht="15.75" x14ac:dyDescent="0.25">
      <c r="A123" s="176"/>
      <c r="B123" s="170"/>
      <c r="C123" s="171"/>
      <c r="D123" s="171"/>
      <c r="E123" s="171"/>
      <c r="F123" s="171"/>
      <c r="G123" s="171"/>
      <c r="H123" s="171"/>
      <c r="I123" s="172"/>
      <c r="J123" s="177"/>
      <c r="K123" s="197"/>
      <c r="L123" s="198"/>
      <c r="M123" s="159"/>
      <c r="N123" s="197"/>
      <c r="O123" s="189"/>
      <c r="P123" s="176"/>
    </row>
    <row r="124" spans="1:16" ht="15.75" x14ac:dyDescent="0.25">
      <c r="A124" s="176"/>
      <c r="B124" s="176"/>
      <c r="C124" s="176"/>
      <c r="D124" s="196"/>
      <c r="E124" s="196"/>
      <c r="F124" s="196"/>
      <c r="G124" s="196"/>
      <c r="H124" s="196"/>
      <c r="I124" s="177"/>
      <c r="J124" s="177"/>
      <c r="K124" s="197"/>
      <c r="L124" s="198"/>
      <c r="M124" s="197"/>
      <c r="N124" s="197"/>
      <c r="O124" s="190"/>
      <c r="P124" s="176"/>
    </row>
    <row r="125" spans="1:16" ht="15.75" x14ac:dyDescent="0.25">
      <c r="A125" s="176"/>
      <c r="B125" s="176"/>
      <c r="C125" s="176"/>
      <c r="D125" s="196"/>
      <c r="E125" s="196"/>
      <c r="F125" s="196"/>
      <c r="G125" s="196"/>
      <c r="H125" s="196"/>
      <c r="I125" s="177"/>
      <c r="J125" s="177"/>
      <c r="K125" s="197"/>
      <c r="L125" s="198"/>
      <c r="M125" s="197"/>
      <c r="N125" s="197"/>
      <c r="O125" s="233">
        <f>+M123</f>
        <v>0</v>
      </c>
      <c r="P125" s="176"/>
    </row>
    <row r="126" spans="1:16" x14ac:dyDescent="0.2">
      <c r="A126" s="156"/>
      <c r="B126" s="156"/>
      <c r="C126" s="156"/>
      <c r="D126" s="156"/>
      <c r="E126" s="156"/>
      <c r="F126" s="156"/>
      <c r="G126" s="156"/>
      <c r="H126" s="156"/>
      <c r="I126" s="161"/>
      <c r="J126" s="161"/>
      <c r="K126" s="161"/>
      <c r="L126" s="161"/>
      <c r="M126" s="161"/>
      <c r="N126" s="161"/>
      <c r="O126" s="166" t="s">
        <v>1146</v>
      </c>
      <c r="P126" s="156"/>
    </row>
    <row r="127" spans="1:16" x14ac:dyDescent="0.2">
      <c r="A127" s="157"/>
      <c r="B127" s="157"/>
      <c r="C127" s="157"/>
      <c r="D127" s="157"/>
      <c r="E127" s="157"/>
      <c r="F127" s="157"/>
      <c r="G127" s="157"/>
      <c r="H127" s="157"/>
      <c r="I127" s="157"/>
      <c r="J127" s="157"/>
      <c r="K127" s="157"/>
      <c r="L127" s="157"/>
      <c r="M127" s="157"/>
      <c r="N127" s="157"/>
      <c r="O127" s="157"/>
      <c r="P127" s="157"/>
    </row>
    <row r="128" spans="1:16" ht="20.25" x14ac:dyDescent="0.3">
      <c r="A128" s="176"/>
      <c r="B128" s="219" t="s">
        <v>1175</v>
      </c>
      <c r="C128" s="220"/>
      <c r="D128" s="220"/>
      <c r="E128" s="220"/>
      <c r="F128" s="220"/>
      <c r="G128" s="220"/>
      <c r="H128" s="220"/>
      <c r="I128" s="220"/>
      <c r="J128" s="220"/>
      <c r="K128" s="220"/>
      <c r="L128" s="220"/>
      <c r="M128" s="220"/>
      <c r="N128" s="220"/>
      <c r="O128" s="221"/>
      <c r="P128" s="176"/>
    </row>
    <row r="129" spans="1:16" x14ac:dyDescent="0.2">
      <c r="A129" s="176"/>
      <c r="B129" s="176"/>
      <c r="C129" s="176"/>
      <c r="D129" s="176"/>
      <c r="E129" s="176"/>
      <c r="F129" s="176"/>
      <c r="G129" s="176"/>
      <c r="H129" s="176"/>
      <c r="I129" s="176"/>
      <c r="J129" s="176"/>
      <c r="K129" s="176"/>
      <c r="L129" s="176"/>
      <c r="M129" s="176"/>
      <c r="N129" s="176"/>
      <c r="O129" s="176"/>
      <c r="P129" s="176"/>
    </row>
    <row r="130" spans="1:16" ht="19.5" x14ac:dyDescent="0.4">
      <c r="A130" s="176"/>
      <c r="B130" s="177" t="s">
        <v>0</v>
      </c>
      <c r="C130" s="178"/>
      <c r="D130" s="179">
        <f>C6</f>
        <v>0</v>
      </c>
      <c r="E130" s="176"/>
      <c r="F130" s="176"/>
      <c r="G130" s="176"/>
      <c r="H130" s="176"/>
      <c r="I130" s="176"/>
      <c r="J130" s="176"/>
      <c r="K130" s="176"/>
      <c r="L130" s="176"/>
      <c r="M130" s="176"/>
      <c r="N130" s="176"/>
      <c r="O130" s="176"/>
      <c r="P130" s="176"/>
    </row>
    <row r="131" spans="1:16" ht="19.5" x14ac:dyDescent="0.4">
      <c r="A131" s="176"/>
      <c r="B131" s="177" t="s">
        <v>1</v>
      </c>
      <c r="C131" s="180"/>
      <c r="D131" s="181">
        <f>C7</f>
        <v>0</v>
      </c>
      <c r="E131" s="176"/>
      <c r="F131" s="176"/>
      <c r="G131" s="176"/>
      <c r="H131" s="176"/>
      <c r="I131" s="176"/>
      <c r="J131" s="176"/>
      <c r="K131" s="176"/>
      <c r="L131" s="176"/>
      <c r="M131" s="176"/>
      <c r="N131" s="176"/>
      <c r="O131" s="176"/>
      <c r="P131" s="176"/>
    </row>
    <row r="132" spans="1:16" ht="19.5" x14ac:dyDescent="0.4">
      <c r="A132" s="176"/>
      <c r="B132" s="177" t="s">
        <v>2</v>
      </c>
      <c r="C132" s="178"/>
      <c r="D132" s="179">
        <f>C8</f>
        <v>0</v>
      </c>
      <c r="E132" s="176"/>
      <c r="F132" s="176"/>
      <c r="G132" s="176"/>
      <c r="H132" s="176"/>
      <c r="I132" s="176"/>
      <c r="J132" s="176"/>
      <c r="K132" s="176"/>
      <c r="L132" s="176"/>
      <c r="M132" s="176"/>
      <c r="N132" s="176"/>
      <c r="O132" s="176"/>
      <c r="P132" s="176"/>
    </row>
    <row r="133" spans="1:16" x14ac:dyDescent="0.2">
      <c r="A133" s="176"/>
      <c r="B133" s="176"/>
      <c r="C133" s="176"/>
      <c r="D133" s="176"/>
      <c r="E133" s="176"/>
      <c r="F133" s="176"/>
      <c r="G133" s="176"/>
      <c r="H133" s="176"/>
      <c r="I133" s="176"/>
      <c r="J133" s="176"/>
      <c r="K133" s="176"/>
      <c r="L133" s="176"/>
      <c r="M133" s="176"/>
      <c r="N133" s="176"/>
      <c r="O133" s="176"/>
      <c r="P133" s="176"/>
    </row>
    <row r="134" spans="1:16" ht="21.75" customHeight="1" x14ac:dyDescent="0.5">
      <c r="A134" s="183"/>
      <c r="B134" s="207" t="s">
        <v>1164</v>
      </c>
      <c r="C134" s="207"/>
      <c r="D134" s="207"/>
      <c r="E134" s="207"/>
      <c r="F134" s="207"/>
      <c r="G134" s="207"/>
      <c r="H134" s="176"/>
      <c r="I134" s="176"/>
      <c r="J134" s="176"/>
      <c r="K134" s="208"/>
      <c r="L134" s="176"/>
      <c r="M134" s="208" t="s">
        <v>3</v>
      </c>
      <c r="N134" s="176"/>
      <c r="O134" s="208" t="s">
        <v>3</v>
      </c>
      <c r="P134" s="200"/>
    </row>
    <row r="135" spans="1:16" x14ac:dyDescent="0.2">
      <c r="A135" s="183"/>
      <c r="B135" s="209"/>
      <c r="C135" s="183"/>
      <c r="D135" s="177"/>
      <c r="E135" s="183"/>
      <c r="F135" s="183"/>
      <c r="G135" s="183"/>
      <c r="H135" s="183"/>
      <c r="I135" s="183"/>
      <c r="J135" s="183"/>
      <c r="K135" s="201"/>
      <c r="L135" s="186"/>
      <c r="M135" s="201"/>
      <c r="N135" s="186"/>
      <c r="O135" s="186"/>
      <c r="P135" s="183"/>
    </row>
    <row r="136" spans="1:16" ht="26.25" x14ac:dyDescent="0.4">
      <c r="A136" s="183"/>
      <c r="B136" s="222" t="s">
        <v>1141</v>
      </c>
      <c r="C136" s="223"/>
      <c r="D136" s="224" t="s">
        <v>1165</v>
      </c>
      <c r="E136" s="225"/>
      <c r="F136" s="225"/>
      <c r="G136" s="225"/>
      <c r="H136" s="225"/>
      <c r="I136" s="225"/>
      <c r="J136" s="225"/>
      <c r="K136" s="234"/>
      <c r="L136" s="235"/>
      <c r="M136" s="234"/>
      <c r="N136" s="234"/>
      <c r="O136" s="236">
        <f>M10</f>
        <v>0</v>
      </c>
      <c r="P136" s="183"/>
    </row>
    <row r="137" spans="1:16" x14ac:dyDescent="0.2">
      <c r="A137" s="183"/>
      <c r="B137" s="183"/>
      <c r="C137" s="183"/>
      <c r="D137" s="177"/>
      <c r="E137" s="183"/>
      <c r="F137" s="183"/>
      <c r="G137" s="183"/>
      <c r="H137" s="183"/>
      <c r="I137" s="183"/>
      <c r="J137" s="183"/>
      <c r="K137" s="201"/>
      <c r="L137" s="186"/>
      <c r="M137" s="201"/>
      <c r="N137" s="186"/>
      <c r="O137" s="186"/>
      <c r="P137" s="183"/>
    </row>
    <row r="138" spans="1:16" ht="15.75" customHeight="1" x14ac:dyDescent="0.25">
      <c r="A138" s="196"/>
      <c r="B138" s="210" t="s">
        <v>1145</v>
      </c>
      <c r="C138" s="210"/>
      <c r="D138" s="210"/>
      <c r="E138" s="210"/>
      <c r="F138" s="210"/>
      <c r="G138" s="210"/>
      <c r="H138" s="210"/>
      <c r="I138" s="210"/>
      <c r="J138" s="211"/>
      <c r="K138" s="212"/>
      <c r="L138" s="213"/>
      <c r="M138" s="212">
        <f>+O28</f>
        <v>0</v>
      </c>
      <c r="N138" s="213"/>
      <c r="O138" s="213"/>
      <c r="P138" s="196"/>
    </row>
    <row r="139" spans="1:16" ht="15.75" x14ac:dyDescent="0.25">
      <c r="A139" s="196"/>
      <c r="B139" s="210"/>
      <c r="C139" s="210"/>
      <c r="D139" s="210"/>
      <c r="E139" s="210"/>
      <c r="F139" s="210"/>
      <c r="G139" s="210"/>
      <c r="H139" s="210"/>
      <c r="I139" s="210"/>
      <c r="J139" s="210"/>
      <c r="K139" s="213"/>
      <c r="L139" s="213"/>
      <c r="M139" s="213"/>
      <c r="N139" s="213"/>
      <c r="O139" s="213"/>
      <c r="P139" s="196"/>
    </row>
    <row r="140" spans="1:16" ht="15.75" customHeight="1" x14ac:dyDescent="0.25">
      <c r="A140" s="196"/>
      <c r="B140" s="210" t="s">
        <v>1166</v>
      </c>
      <c r="C140" s="210"/>
      <c r="D140" s="210"/>
      <c r="E140" s="210"/>
      <c r="F140" s="210"/>
      <c r="G140" s="210"/>
      <c r="H140" s="210"/>
      <c r="I140" s="210"/>
      <c r="J140" s="210"/>
      <c r="K140" s="214"/>
      <c r="L140" s="215"/>
      <c r="M140" s="214">
        <f>+O48</f>
        <v>0</v>
      </c>
      <c r="N140" s="215"/>
      <c r="O140" s="215"/>
      <c r="P140" s="196"/>
    </row>
    <row r="141" spans="1:16" ht="15.75" x14ac:dyDescent="0.25">
      <c r="A141" s="196"/>
      <c r="B141" s="210"/>
      <c r="C141" s="210"/>
      <c r="D141" s="210"/>
      <c r="E141" s="210"/>
      <c r="F141" s="210"/>
      <c r="G141" s="210"/>
      <c r="H141" s="210"/>
      <c r="I141" s="210"/>
      <c r="J141" s="210"/>
      <c r="K141" s="216"/>
      <c r="L141" s="215"/>
      <c r="M141" s="216"/>
      <c r="N141" s="215"/>
      <c r="O141" s="215"/>
      <c r="P141" s="196"/>
    </row>
    <row r="142" spans="1:16" ht="15.75" customHeight="1" x14ac:dyDescent="0.25">
      <c r="A142" s="196"/>
      <c r="B142" s="210" t="s">
        <v>1150</v>
      </c>
      <c r="C142" s="210"/>
      <c r="D142" s="210"/>
      <c r="E142" s="210"/>
      <c r="F142" s="210"/>
      <c r="G142" s="210"/>
      <c r="H142" s="210"/>
      <c r="I142" s="210"/>
      <c r="J142" s="210"/>
      <c r="K142" s="214"/>
      <c r="L142" s="215"/>
      <c r="M142" s="214">
        <f>+O79</f>
        <v>0</v>
      </c>
      <c r="N142" s="215"/>
      <c r="O142" s="215"/>
      <c r="P142" s="196"/>
    </row>
    <row r="143" spans="1:16" ht="15.75" x14ac:dyDescent="0.25">
      <c r="A143" s="196"/>
      <c r="B143" s="210"/>
      <c r="C143" s="210"/>
      <c r="D143" s="210"/>
      <c r="E143" s="210"/>
      <c r="F143" s="210"/>
      <c r="G143" s="210"/>
      <c r="H143" s="210"/>
      <c r="I143" s="210"/>
      <c r="J143" s="210"/>
      <c r="K143" s="216"/>
      <c r="L143" s="215"/>
      <c r="M143" s="216"/>
      <c r="N143" s="215"/>
      <c r="O143" s="215"/>
      <c r="P143" s="196"/>
    </row>
    <row r="144" spans="1:16" ht="15.75" customHeight="1" x14ac:dyDescent="0.25">
      <c r="A144" s="196"/>
      <c r="B144" s="210" t="s">
        <v>1156</v>
      </c>
      <c r="C144" s="210"/>
      <c r="D144" s="210"/>
      <c r="E144" s="210"/>
      <c r="F144" s="210"/>
      <c r="G144" s="210"/>
      <c r="H144" s="210"/>
      <c r="I144" s="210"/>
      <c r="J144" s="211"/>
      <c r="K144" s="214"/>
      <c r="L144" s="215"/>
      <c r="M144" s="214">
        <f>+O96</f>
        <v>0</v>
      </c>
      <c r="N144" s="215"/>
      <c r="O144" s="215"/>
      <c r="P144" s="196"/>
    </row>
    <row r="145" spans="1:16" ht="15.75" x14ac:dyDescent="0.25">
      <c r="A145" s="196"/>
      <c r="B145" s="210"/>
      <c r="C145" s="211"/>
      <c r="D145" s="217"/>
      <c r="E145" s="217"/>
      <c r="F145" s="217"/>
      <c r="G145" s="217"/>
      <c r="H145" s="217"/>
      <c r="I145" s="217"/>
      <c r="J145" s="217"/>
      <c r="K145" s="215"/>
      <c r="L145" s="215"/>
      <c r="M145" s="215"/>
      <c r="N145" s="215"/>
      <c r="O145" s="215"/>
      <c r="P145" s="196"/>
    </row>
    <row r="146" spans="1:16" ht="15.75" customHeight="1" x14ac:dyDescent="0.25">
      <c r="A146" s="196"/>
      <c r="B146" s="210" t="s">
        <v>1160</v>
      </c>
      <c r="C146" s="210"/>
      <c r="D146" s="210"/>
      <c r="E146" s="210"/>
      <c r="F146" s="210"/>
      <c r="G146" s="210"/>
      <c r="H146" s="210"/>
      <c r="I146" s="210"/>
      <c r="J146" s="218"/>
      <c r="K146" s="214"/>
      <c r="L146" s="215"/>
      <c r="M146" s="214">
        <f>+O113</f>
        <v>0</v>
      </c>
      <c r="N146" s="215"/>
      <c r="O146" s="215"/>
      <c r="P146" s="196"/>
    </row>
    <row r="147" spans="1:16" ht="15.75" x14ac:dyDescent="0.25">
      <c r="A147" s="196"/>
      <c r="B147" s="210"/>
      <c r="C147" s="210"/>
      <c r="D147" s="210"/>
      <c r="E147" s="210"/>
      <c r="F147" s="210"/>
      <c r="G147" s="210"/>
      <c r="H147" s="210"/>
      <c r="I147" s="210"/>
      <c r="J147" s="210"/>
      <c r="K147" s="215"/>
      <c r="L147" s="215"/>
      <c r="M147" s="215"/>
      <c r="N147" s="215"/>
      <c r="O147" s="215"/>
      <c r="P147" s="196"/>
    </row>
    <row r="148" spans="1:16" ht="15.75" customHeight="1" x14ac:dyDescent="0.25">
      <c r="A148" s="196"/>
      <c r="B148" s="210" t="s">
        <v>1163</v>
      </c>
      <c r="C148" s="210"/>
      <c r="D148" s="210"/>
      <c r="E148" s="210"/>
      <c r="F148" s="210"/>
      <c r="G148" s="210"/>
      <c r="H148" s="210"/>
      <c r="I148" s="210"/>
      <c r="J148" s="218"/>
      <c r="K148" s="214"/>
      <c r="L148" s="215"/>
      <c r="M148" s="214">
        <f>+O119</f>
        <v>0</v>
      </c>
      <c r="N148" s="215"/>
      <c r="O148" s="215"/>
      <c r="P148" s="196"/>
    </row>
    <row r="149" spans="1:16" ht="15.75" x14ac:dyDescent="0.25">
      <c r="A149" s="196"/>
      <c r="B149" s="210"/>
      <c r="C149" s="214"/>
      <c r="D149" s="214"/>
      <c r="E149" s="214"/>
      <c r="F149" s="214"/>
      <c r="G149" s="214"/>
      <c r="H149" s="214"/>
      <c r="I149" s="214"/>
      <c r="J149" s="214"/>
      <c r="K149" s="214"/>
      <c r="L149" s="214"/>
      <c r="M149" s="214"/>
      <c r="N149" s="215"/>
      <c r="O149" s="215"/>
      <c r="P149" s="196"/>
    </row>
    <row r="150" spans="1:16" ht="15.75" customHeight="1" x14ac:dyDescent="0.25">
      <c r="A150" s="183"/>
      <c r="B150" s="210" t="s">
        <v>1167</v>
      </c>
      <c r="C150" s="210"/>
      <c r="D150" s="210"/>
      <c r="E150" s="210"/>
      <c r="F150" s="210"/>
      <c r="G150" s="210"/>
      <c r="H150" s="210"/>
      <c r="I150" s="210"/>
      <c r="J150" s="183"/>
      <c r="K150" s="201"/>
      <c r="L150" s="186"/>
      <c r="M150" s="214">
        <f>+O125</f>
        <v>0</v>
      </c>
      <c r="N150" s="186"/>
      <c r="O150" s="186"/>
      <c r="P150" s="191"/>
    </row>
    <row r="151" spans="1:16" x14ac:dyDescent="0.2">
      <c r="A151" s="183"/>
      <c r="B151" s="210"/>
      <c r="C151" s="211"/>
      <c r="D151" s="186"/>
      <c r="E151" s="186"/>
      <c r="F151" s="186"/>
      <c r="G151" s="186"/>
      <c r="H151" s="186"/>
      <c r="I151" s="186"/>
      <c r="J151" s="186"/>
      <c r="K151" s="186"/>
      <c r="L151" s="186"/>
      <c r="M151" s="186"/>
      <c r="N151" s="186"/>
      <c r="O151" s="186"/>
      <c r="P151" s="191"/>
    </row>
    <row r="152" spans="1:16" ht="18" x14ac:dyDescent="0.25">
      <c r="A152" s="183"/>
      <c r="B152" s="222" t="s">
        <v>1143</v>
      </c>
      <c r="C152" s="229"/>
      <c r="D152" s="225" t="s">
        <v>1168</v>
      </c>
      <c r="E152" s="229"/>
      <c r="F152" s="229"/>
      <c r="G152" s="229"/>
      <c r="H152" s="229"/>
      <c r="I152" s="230"/>
      <c r="J152" s="230"/>
      <c r="K152" s="237"/>
      <c r="L152" s="230"/>
      <c r="M152" s="231"/>
      <c r="N152" s="231"/>
      <c r="O152" s="238">
        <f>SUM(M138:M150)</f>
        <v>0</v>
      </c>
      <c r="P152" s="183"/>
    </row>
    <row r="153" spans="1:16" x14ac:dyDescent="0.2">
      <c r="A153" s="183"/>
      <c r="B153" s="183"/>
      <c r="C153" s="183"/>
      <c r="D153" s="177" t="s">
        <v>1169</v>
      </c>
      <c r="E153" s="183"/>
      <c r="F153" s="183"/>
      <c r="G153" s="183"/>
      <c r="H153" s="183"/>
      <c r="I153" s="183"/>
      <c r="J153" s="183"/>
      <c r="K153" s="201"/>
      <c r="L153" s="186"/>
      <c r="M153" s="186"/>
      <c r="N153" s="186"/>
      <c r="O153" s="186"/>
      <c r="P153" s="183"/>
    </row>
    <row r="154" spans="1:16" x14ac:dyDescent="0.2">
      <c r="A154" s="183"/>
      <c r="B154" s="183"/>
      <c r="C154" s="183"/>
      <c r="D154" s="177"/>
      <c r="E154" s="183"/>
      <c r="F154" s="183"/>
      <c r="G154" s="183"/>
      <c r="H154" s="183"/>
      <c r="I154" s="183"/>
      <c r="J154" s="183"/>
      <c r="K154" s="201"/>
      <c r="L154" s="186"/>
      <c r="M154" s="186"/>
      <c r="N154" s="186"/>
      <c r="O154" s="186"/>
      <c r="P154" s="183"/>
    </row>
    <row r="155" spans="1:16" ht="18" x14ac:dyDescent="0.25">
      <c r="A155" s="183"/>
      <c r="B155" s="222" t="s">
        <v>1170</v>
      </c>
      <c r="C155" s="229"/>
      <c r="D155" s="225" t="s">
        <v>1171</v>
      </c>
      <c r="E155" s="229"/>
      <c r="F155" s="229"/>
      <c r="G155" s="229"/>
      <c r="H155" s="229"/>
      <c r="I155" s="230"/>
      <c r="J155" s="230"/>
      <c r="K155" s="231"/>
      <c r="L155" s="230"/>
      <c r="M155" s="231"/>
      <c r="N155" s="231"/>
      <c r="O155" s="238">
        <f>O136-O152</f>
        <v>0</v>
      </c>
      <c r="P155" s="183"/>
    </row>
    <row r="156" spans="1:16" x14ac:dyDescent="0.2">
      <c r="A156" s="183"/>
      <c r="B156" s="183"/>
      <c r="C156" s="183"/>
      <c r="D156" s="177" t="s">
        <v>1172</v>
      </c>
      <c r="E156" s="183"/>
      <c r="F156" s="183"/>
      <c r="G156" s="183"/>
      <c r="H156" s="183"/>
      <c r="I156" s="183"/>
      <c r="J156" s="183"/>
      <c r="K156" s="201"/>
      <c r="L156" s="186"/>
      <c r="M156" s="186"/>
      <c r="N156" s="186"/>
      <c r="O156" s="186"/>
      <c r="P156" s="183"/>
    </row>
    <row r="157" spans="1:16" x14ac:dyDescent="0.2">
      <c r="A157" s="176"/>
      <c r="B157" s="183"/>
      <c r="C157" s="183"/>
      <c r="D157" s="177"/>
      <c r="E157" s="183"/>
      <c r="F157" s="183"/>
      <c r="G157" s="183"/>
      <c r="H157" s="183"/>
      <c r="I157" s="183"/>
      <c r="J157" s="183"/>
      <c r="K157" s="201"/>
      <c r="L157" s="186"/>
      <c r="M157" s="186"/>
      <c r="N157" s="186"/>
      <c r="O157" s="186"/>
      <c r="P157" s="176"/>
    </row>
    <row r="158" spans="1:16" x14ac:dyDescent="0.2">
      <c r="A158" s="155"/>
      <c r="B158" s="155"/>
      <c r="C158" s="155"/>
      <c r="D158" s="155"/>
      <c r="E158" s="155"/>
      <c r="F158" s="155"/>
      <c r="G158" s="155"/>
      <c r="H158" s="155"/>
      <c r="I158" s="155"/>
      <c r="J158" s="155"/>
      <c r="K158" s="155"/>
      <c r="L158" s="155"/>
      <c r="M158" s="155"/>
      <c r="N158" s="155"/>
      <c r="O158" s="155"/>
      <c r="P158" s="155"/>
    </row>
  </sheetData>
  <dataValidations count="1">
    <dataValidation type="date" allowBlank="1" showInputMessage="1" showErrorMessage="1" errorTitle="Fair Funding Team" error="The date entered should be between 01/04/17 and 31/03/20.  The format used should also detail **/**/**" sqref="K54:K58 K63:K67 K72:K74 K85:K89 K94" xr:uid="{626BB5F1-DA80-4FF2-844B-097CABB268E4}">
      <formula1>42826</formula1>
      <formula2>43921</formula2>
    </dataValidation>
  </dataValidations>
  <pageMargins left="0.7" right="0.7" top="0.75" bottom="0.75" header="0.3" footer="0.3"/>
  <pageSetup paperSize="9" scale="45" orientation="portrait" r:id="rId1"/>
  <rowBreaks count="1" manualBreakCount="1">
    <brk id="8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39353-75DD-409C-9F88-07873D72BDD2}">
  <dimension ref="A1:S203"/>
  <sheetViews>
    <sheetView showGridLines="0" topLeftCell="A167" workbookViewId="0">
      <selection activeCell="N32" sqref="N32"/>
    </sheetView>
  </sheetViews>
  <sheetFormatPr defaultRowHeight="12.75" x14ac:dyDescent="0.2"/>
  <cols>
    <col min="1" max="1" width="3.7109375" style="239" customWidth="1"/>
    <col min="2" max="7" width="9.140625" style="155"/>
    <col min="8" max="8" width="48.42578125" style="155" customWidth="1"/>
    <col min="9" max="9" width="9.140625" style="155"/>
    <col min="10" max="10" width="6.5703125" style="155" customWidth="1"/>
    <col min="11" max="11" width="12" style="155" customWidth="1"/>
    <col min="12" max="12" width="7" style="155" customWidth="1"/>
    <col min="13" max="13" width="14.28515625" style="155" customWidth="1"/>
    <col min="14" max="14" width="9.140625" style="155"/>
    <col min="15" max="15" width="12.5703125" style="155" customWidth="1"/>
    <col min="16" max="16" width="10.42578125" style="155" customWidth="1"/>
    <col min="17" max="266" width="9.140625" style="155"/>
    <col min="267" max="267" width="12" style="155" customWidth="1"/>
    <col min="268" max="268" width="9.140625" style="155"/>
    <col min="269" max="269" width="14.28515625" style="155" customWidth="1"/>
    <col min="270" max="270" width="9.140625" style="155"/>
    <col min="271" max="271" width="12.5703125" style="155" customWidth="1"/>
    <col min="272" max="272" width="3.140625" style="155" customWidth="1"/>
    <col min="273" max="522" width="9.140625" style="155"/>
    <col min="523" max="523" width="12" style="155" customWidth="1"/>
    <col min="524" max="524" width="9.140625" style="155"/>
    <col min="525" max="525" width="14.28515625" style="155" customWidth="1"/>
    <col min="526" max="526" width="9.140625" style="155"/>
    <col min="527" max="527" width="12.5703125" style="155" customWidth="1"/>
    <col min="528" max="528" width="3.140625" style="155" customWidth="1"/>
    <col min="529" max="778" width="9.140625" style="155"/>
    <col min="779" max="779" width="12" style="155" customWidth="1"/>
    <col min="780" max="780" width="9.140625" style="155"/>
    <col min="781" max="781" width="14.28515625" style="155" customWidth="1"/>
    <col min="782" max="782" width="9.140625" style="155"/>
    <col min="783" max="783" width="12.5703125" style="155" customWidth="1"/>
    <col min="784" max="784" width="3.140625" style="155" customWidth="1"/>
    <col min="785" max="1034" width="9.140625" style="155"/>
    <col min="1035" max="1035" width="12" style="155" customWidth="1"/>
    <col min="1036" max="1036" width="9.140625" style="155"/>
    <col min="1037" max="1037" width="14.28515625" style="155" customWidth="1"/>
    <col min="1038" max="1038" width="9.140625" style="155"/>
    <col min="1039" max="1039" width="12.5703125" style="155" customWidth="1"/>
    <col min="1040" max="1040" width="3.140625" style="155" customWidth="1"/>
    <col min="1041" max="1290" width="9.140625" style="155"/>
    <col min="1291" max="1291" width="12" style="155" customWidth="1"/>
    <col min="1292" max="1292" width="9.140625" style="155"/>
    <col min="1293" max="1293" width="14.28515625" style="155" customWidth="1"/>
    <col min="1294" max="1294" width="9.140625" style="155"/>
    <col min="1295" max="1295" width="12.5703125" style="155" customWidth="1"/>
    <col min="1296" max="1296" width="3.140625" style="155" customWidth="1"/>
    <col min="1297" max="1546" width="9.140625" style="155"/>
    <col min="1547" max="1547" width="12" style="155" customWidth="1"/>
    <col min="1548" max="1548" width="9.140625" style="155"/>
    <col min="1549" max="1549" width="14.28515625" style="155" customWidth="1"/>
    <col min="1550" max="1550" width="9.140625" style="155"/>
    <col min="1551" max="1551" width="12.5703125" style="155" customWidth="1"/>
    <col min="1552" max="1552" width="3.140625" style="155" customWidth="1"/>
    <col min="1553" max="1802" width="9.140625" style="155"/>
    <col min="1803" max="1803" width="12" style="155" customWidth="1"/>
    <col min="1804" max="1804" width="9.140625" style="155"/>
    <col min="1805" max="1805" width="14.28515625" style="155" customWidth="1"/>
    <col min="1806" max="1806" width="9.140625" style="155"/>
    <col min="1807" max="1807" width="12.5703125" style="155" customWidth="1"/>
    <col min="1808" max="1808" width="3.140625" style="155" customWidth="1"/>
    <col min="1809" max="2058" width="9.140625" style="155"/>
    <col min="2059" max="2059" width="12" style="155" customWidth="1"/>
    <col min="2060" max="2060" width="9.140625" style="155"/>
    <col min="2061" max="2061" width="14.28515625" style="155" customWidth="1"/>
    <col min="2062" max="2062" width="9.140625" style="155"/>
    <col min="2063" max="2063" width="12.5703125" style="155" customWidth="1"/>
    <col min="2064" max="2064" width="3.140625" style="155" customWidth="1"/>
    <col min="2065" max="2314" width="9.140625" style="155"/>
    <col min="2315" max="2315" width="12" style="155" customWidth="1"/>
    <col min="2316" max="2316" width="9.140625" style="155"/>
    <col min="2317" max="2317" width="14.28515625" style="155" customWidth="1"/>
    <col min="2318" max="2318" width="9.140625" style="155"/>
    <col min="2319" max="2319" width="12.5703125" style="155" customWidth="1"/>
    <col min="2320" max="2320" width="3.140625" style="155" customWidth="1"/>
    <col min="2321" max="2570" width="9.140625" style="155"/>
    <col min="2571" max="2571" width="12" style="155" customWidth="1"/>
    <col min="2572" max="2572" width="9.140625" style="155"/>
    <col min="2573" max="2573" width="14.28515625" style="155" customWidth="1"/>
    <col min="2574" max="2574" width="9.140625" style="155"/>
    <col min="2575" max="2575" width="12.5703125" style="155" customWidth="1"/>
    <col min="2576" max="2576" width="3.140625" style="155" customWidth="1"/>
    <col min="2577" max="2826" width="9.140625" style="155"/>
    <col min="2827" max="2827" width="12" style="155" customWidth="1"/>
    <col min="2828" max="2828" width="9.140625" style="155"/>
    <col min="2829" max="2829" width="14.28515625" style="155" customWidth="1"/>
    <col min="2830" max="2830" width="9.140625" style="155"/>
    <col min="2831" max="2831" width="12.5703125" style="155" customWidth="1"/>
    <col min="2832" max="2832" width="3.140625" style="155" customWidth="1"/>
    <col min="2833" max="3082" width="9.140625" style="155"/>
    <col min="3083" max="3083" width="12" style="155" customWidth="1"/>
    <col min="3084" max="3084" width="9.140625" style="155"/>
    <col min="3085" max="3085" width="14.28515625" style="155" customWidth="1"/>
    <col min="3086" max="3086" width="9.140625" style="155"/>
    <col min="3087" max="3087" width="12.5703125" style="155" customWidth="1"/>
    <col min="3088" max="3088" width="3.140625" style="155" customWidth="1"/>
    <col min="3089" max="3338" width="9.140625" style="155"/>
    <col min="3339" max="3339" width="12" style="155" customWidth="1"/>
    <col min="3340" max="3340" width="9.140625" style="155"/>
    <col min="3341" max="3341" width="14.28515625" style="155" customWidth="1"/>
    <col min="3342" max="3342" width="9.140625" style="155"/>
    <col min="3343" max="3343" width="12.5703125" style="155" customWidth="1"/>
    <col min="3344" max="3344" width="3.140625" style="155" customWidth="1"/>
    <col min="3345" max="3594" width="9.140625" style="155"/>
    <col min="3595" max="3595" width="12" style="155" customWidth="1"/>
    <col min="3596" max="3596" width="9.140625" style="155"/>
    <col min="3597" max="3597" width="14.28515625" style="155" customWidth="1"/>
    <col min="3598" max="3598" width="9.140625" style="155"/>
    <col min="3599" max="3599" width="12.5703125" style="155" customWidth="1"/>
    <col min="3600" max="3600" width="3.140625" style="155" customWidth="1"/>
    <col min="3601" max="3850" width="9.140625" style="155"/>
    <col min="3851" max="3851" width="12" style="155" customWidth="1"/>
    <col min="3852" max="3852" width="9.140625" style="155"/>
    <col min="3853" max="3853" width="14.28515625" style="155" customWidth="1"/>
    <col min="3854" max="3854" width="9.140625" style="155"/>
    <col min="3855" max="3855" width="12.5703125" style="155" customWidth="1"/>
    <col min="3856" max="3856" width="3.140625" style="155" customWidth="1"/>
    <col min="3857" max="4106" width="9.140625" style="155"/>
    <col min="4107" max="4107" width="12" style="155" customWidth="1"/>
    <col min="4108" max="4108" width="9.140625" style="155"/>
    <col min="4109" max="4109" width="14.28515625" style="155" customWidth="1"/>
    <col min="4110" max="4110" width="9.140625" style="155"/>
    <col min="4111" max="4111" width="12.5703125" style="155" customWidth="1"/>
    <col min="4112" max="4112" width="3.140625" style="155" customWidth="1"/>
    <col min="4113" max="4362" width="9.140625" style="155"/>
    <col min="4363" max="4363" width="12" style="155" customWidth="1"/>
    <col min="4364" max="4364" width="9.140625" style="155"/>
    <col min="4365" max="4365" width="14.28515625" style="155" customWidth="1"/>
    <col min="4366" max="4366" width="9.140625" style="155"/>
    <col min="4367" max="4367" width="12.5703125" style="155" customWidth="1"/>
    <col min="4368" max="4368" width="3.140625" style="155" customWidth="1"/>
    <col min="4369" max="4618" width="9.140625" style="155"/>
    <col min="4619" max="4619" width="12" style="155" customWidth="1"/>
    <col min="4620" max="4620" width="9.140625" style="155"/>
    <col min="4621" max="4621" width="14.28515625" style="155" customWidth="1"/>
    <col min="4622" max="4622" width="9.140625" style="155"/>
    <col min="4623" max="4623" width="12.5703125" style="155" customWidth="1"/>
    <col min="4624" max="4624" width="3.140625" style="155" customWidth="1"/>
    <col min="4625" max="4874" width="9.140625" style="155"/>
    <col min="4875" max="4875" width="12" style="155" customWidth="1"/>
    <col min="4876" max="4876" width="9.140625" style="155"/>
    <col min="4877" max="4877" width="14.28515625" style="155" customWidth="1"/>
    <col min="4878" max="4878" width="9.140625" style="155"/>
    <col min="4879" max="4879" width="12.5703125" style="155" customWidth="1"/>
    <col min="4880" max="4880" width="3.140625" style="155" customWidth="1"/>
    <col min="4881" max="5130" width="9.140625" style="155"/>
    <col min="5131" max="5131" width="12" style="155" customWidth="1"/>
    <col min="5132" max="5132" width="9.140625" style="155"/>
    <col min="5133" max="5133" width="14.28515625" style="155" customWidth="1"/>
    <col min="5134" max="5134" width="9.140625" style="155"/>
    <col min="5135" max="5135" width="12.5703125" style="155" customWidth="1"/>
    <col min="5136" max="5136" width="3.140625" style="155" customWidth="1"/>
    <col min="5137" max="5386" width="9.140625" style="155"/>
    <col min="5387" max="5387" width="12" style="155" customWidth="1"/>
    <col min="5388" max="5388" width="9.140625" style="155"/>
    <col min="5389" max="5389" width="14.28515625" style="155" customWidth="1"/>
    <col min="5390" max="5390" width="9.140625" style="155"/>
    <col min="5391" max="5391" width="12.5703125" style="155" customWidth="1"/>
    <col min="5392" max="5392" width="3.140625" style="155" customWidth="1"/>
    <col min="5393" max="5642" width="9.140625" style="155"/>
    <col min="5643" max="5643" width="12" style="155" customWidth="1"/>
    <col min="5644" max="5644" width="9.140625" style="155"/>
    <col min="5645" max="5645" width="14.28515625" style="155" customWidth="1"/>
    <col min="5646" max="5646" width="9.140625" style="155"/>
    <col min="5647" max="5647" width="12.5703125" style="155" customWidth="1"/>
    <col min="5648" max="5648" width="3.140625" style="155" customWidth="1"/>
    <col min="5649" max="5898" width="9.140625" style="155"/>
    <col min="5899" max="5899" width="12" style="155" customWidth="1"/>
    <col min="5900" max="5900" width="9.140625" style="155"/>
    <col min="5901" max="5901" width="14.28515625" style="155" customWidth="1"/>
    <col min="5902" max="5902" width="9.140625" style="155"/>
    <col min="5903" max="5903" width="12.5703125" style="155" customWidth="1"/>
    <col min="5904" max="5904" width="3.140625" style="155" customWidth="1"/>
    <col min="5905" max="6154" width="9.140625" style="155"/>
    <col min="6155" max="6155" width="12" style="155" customWidth="1"/>
    <col min="6156" max="6156" width="9.140625" style="155"/>
    <col min="6157" max="6157" width="14.28515625" style="155" customWidth="1"/>
    <col min="6158" max="6158" width="9.140625" style="155"/>
    <col min="6159" max="6159" width="12.5703125" style="155" customWidth="1"/>
    <col min="6160" max="6160" width="3.140625" style="155" customWidth="1"/>
    <col min="6161" max="6410" width="9.140625" style="155"/>
    <col min="6411" max="6411" width="12" style="155" customWidth="1"/>
    <col min="6412" max="6412" width="9.140625" style="155"/>
    <col min="6413" max="6413" width="14.28515625" style="155" customWidth="1"/>
    <col min="6414" max="6414" width="9.140625" style="155"/>
    <col min="6415" max="6415" width="12.5703125" style="155" customWidth="1"/>
    <col min="6416" max="6416" width="3.140625" style="155" customWidth="1"/>
    <col min="6417" max="6666" width="9.140625" style="155"/>
    <col min="6667" max="6667" width="12" style="155" customWidth="1"/>
    <col min="6668" max="6668" width="9.140625" style="155"/>
    <col min="6669" max="6669" width="14.28515625" style="155" customWidth="1"/>
    <col min="6670" max="6670" width="9.140625" style="155"/>
    <col min="6671" max="6671" width="12.5703125" style="155" customWidth="1"/>
    <col min="6672" max="6672" width="3.140625" style="155" customWidth="1"/>
    <col min="6673" max="6922" width="9.140625" style="155"/>
    <col min="6923" max="6923" width="12" style="155" customWidth="1"/>
    <col min="6924" max="6924" width="9.140625" style="155"/>
    <col min="6925" max="6925" width="14.28515625" style="155" customWidth="1"/>
    <col min="6926" max="6926" width="9.140625" style="155"/>
    <col min="6927" max="6927" width="12.5703125" style="155" customWidth="1"/>
    <col min="6928" max="6928" width="3.140625" style="155" customWidth="1"/>
    <col min="6929" max="7178" width="9.140625" style="155"/>
    <col min="7179" max="7179" width="12" style="155" customWidth="1"/>
    <col min="7180" max="7180" width="9.140625" style="155"/>
    <col min="7181" max="7181" width="14.28515625" style="155" customWidth="1"/>
    <col min="7182" max="7182" width="9.140625" style="155"/>
    <col min="7183" max="7183" width="12.5703125" style="155" customWidth="1"/>
    <col min="7184" max="7184" width="3.140625" style="155" customWidth="1"/>
    <col min="7185" max="7434" width="9.140625" style="155"/>
    <col min="7435" max="7435" width="12" style="155" customWidth="1"/>
    <col min="7436" max="7436" width="9.140625" style="155"/>
    <col min="7437" max="7437" width="14.28515625" style="155" customWidth="1"/>
    <col min="7438" max="7438" width="9.140625" style="155"/>
    <col min="7439" max="7439" width="12.5703125" style="155" customWidth="1"/>
    <col min="7440" max="7440" width="3.140625" style="155" customWidth="1"/>
    <col min="7441" max="7690" width="9.140625" style="155"/>
    <col min="7691" max="7691" width="12" style="155" customWidth="1"/>
    <col min="7692" max="7692" width="9.140625" style="155"/>
    <col min="7693" max="7693" width="14.28515625" style="155" customWidth="1"/>
    <col min="7694" max="7694" width="9.140625" style="155"/>
    <col min="7695" max="7695" width="12.5703125" style="155" customWidth="1"/>
    <col min="7696" max="7696" width="3.140625" style="155" customWidth="1"/>
    <col min="7697" max="7946" width="9.140625" style="155"/>
    <col min="7947" max="7947" width="12" style="155" customWidth="1"/>
    <col min="7948" max="7948" width="9.140625" style="155"/>
    <col min="7949" max="7949" width="14.28515625" style="155" customWidth="1"/>
    <col min="7950" max="7950" width="9.140625" style="155"/>
    <col min="7951" max="7951" width="12.5703125" style="155" customWidth="1"/>
    <col min="7952" max="7952" width="3.140625" style="155" customWidth="1"/>
    <col min="7953" max="8202" width="9.140625" style="155"/>
    <col min="8203" max="8203" width="12" style="155" customWidth="1"/>
    <col min="8204" max="8204" width="9.140625" style="155"/>
    <col min="8205" max="8205" width="14.28515625" style="155" customWidth="1"/>
    <col min="8206" max="8206" width="9.140625" style="155"/>
    <col min="8207" max="8207" width="12.5703125" style="155" customWidth="1"/>
    <col min="8208" max="8208" width="3.140625" style="155" customWidth="1"/>
    <col min="8209" max="8458" width="9.140625" style="155"/>
    <col min="8459" max="8459" width="12" style="155" customWidth="1"/>
    <col min="8460" max="8460" width="9.140625" style="155"/>
    <col min="8461" max="8461" width="14.28515625" style="155" customWidth="1"/>
    <col min="8462" max="8462" width="9.140625" style="155"/>
    <col min="8463" max="8463" width="12.5703125" style="155" customWidth="1"/>
    <col min="8464" max="8464" width="3.140625" style="155" customWidth="1"/>
    <col min="8465" max="8714" width="9.140625" style="155"/>
    <col min="8715" max="8715" width="12" style="155" customWidth="1"/>
    <col min="8716" max="8716" width="9.140625" style="155"/>
    <col min="8717" max="8717" width="14.28515625" style="155" customWidth="1"/>
    <col min="8718" max="8718" width="9.140625" style="155"/>
    <col min="8719" max="8719" width="12.5703125" style="155" customWidth="1"/>
    <col min="8720" max="8720" width="3.140625" style="155" customWidth="1"/>
    <col min="8721" max="8970" width="9.140625" style="155"/>
    <col min="8971" max="8971" width="12" style="155" customWidth="1"/>
    <col min="8972" max="8972" width="9.140625" style="155"/>
    <col min="8973" max="8973" width="14.28515625" style="155" customWidth="1"/>
    <col min="8974" max="8974" width="9.140625" style="155"/>
    <col min="8975" max="8975" width="12.5703125" style="155" customWidth="1"/>
    <col min="8976" max="8976" width="3.140625" style="155" customWidth="1"/>
    <col min="8977" max="9226" width="9.140625" style="155"/>
    <col min="9227" max="9227" width="12" style="155" customWidth="1"/>
    <col min="9228" max="9228" width="9.140625" style="155"/>
    <col min="9229" max="9229" width="14.28515625" style="155" customWidth="1"/>
    <col min="9230" max="9230" width="9.140625" style="155"/>
    <col min="9231" max="9231" width="12.5703125" style="155" customWidth="1"/>
    <col min="9232" max="9232" width="3.140625" style="155" customWidth="1"/>
    <col min="9233" max="9482" width="9.140625" style="155"/>
    <col min="9483" max="9483" width="12" style="155" customWidth="1"/>
    <col min="9484" max="9484" width="9.140625" style="155"/>
    <col min="9485" max="9485" width="14.28515625" style="155" customWidth="1"/>
    <col min="9486" max="9486" width="9.140625" style="155"/>
    <col min="9487" max="9487" width="12.5703125" style="155" customWidth="1"/>
    <col min="9488" max="9488" width="3.140625" style="155" customWidth="1"/>
    <col min="9489" max="9738" width="9.140625" style="155"/>
    <col min="9739" max="9739" width="12" style="155" customWidth="1"/>
    <col min="9740" max="9740" width="9.140625" style="155"/>
    <col min="9741" max="9741" width="14.28515625" style="155" customWidth="1"/>
    <col min="9742" max="9742" width="9.140625" style="155"/>
    <col min="9743" max="9743" width="12.5703125" style="155" customWidth="1"/>
    <col min="9744" max="9744" width="3.140625" style="155" customWidth="1"/>
    <col min="9745" max="9994" width="9.140625" style="155"/>
    <col min="9995" max="9995" width="12" style="155" customWidth="1"/>
    <col min="9996" max="9996" width="9.140625" style="155"/>
    <col min="9997" max="9997" width="14.28515625" style="155" customWidth="1"/>
    <col min="9998" max="9998" width="9.140625" style="155"/>
    <col min="9999" max="9999" width="12.5703125" style="155" customWidth="1"/>
    <col min="10000" max="10000" width="3.140625" style="155" customWidth="1"/>
    <col min="10001" max="10250" width="9.140625" style="155"/>
    <col min="10251" max="10251" width="12" style="155" customWidth="1"/>
    <col min="10252" max="10252" width="9.140625" style="155"/>
    <col min="10253" max="10253" width="14.28515625" style="155" customWidth="1"/>
    <col min="10254" max="10254" width="9.140625" style="155"/>
    <col min="10255" max="10255" width="12.5703125" style="155" customWidth="1"/>
    <col min="10256" max="10256" width="3.140625" style="155" customWidth="1"/>
    <col min="10257" max="10506" width="9.140625" style="155"/>
    <col min="10507" max="10507" width="12" style="155" customWidth="1"/>
    <col min="10508" max="10508" width="9.140625" style="155"/>
    <col min="10509" max="10509" width="14.28515625" style="155" customWidth="1"/>
    <col min="10510" max="10510" width="9.140625" style="155"/>
    <col min="10511" max="10511" width="12.5703125" style="155" customWidth="1"/>
    <col min="10512" max="10512" width="3.140625" style="155" customWidth="1"/>
    <col min="10513" max="10762" width="9.140625" style="155"/>
    <col min="10763" max="10763" width="12" style="155" customWidth="1"/>
    <col min="10764" max="10764" width="9.140625" style="155"/>
    <col min="10765" max="10765" width="14.28515625" style="155" customWidth="1"/>
    <col min="10766" max="10766" width="9.140625" style="155"/>
    <col min="10767" max="10767" width="12.5703125" style="155" customWidth="1"/>
    <col min="10768" max="10768" width="3.140625" style="155" customWidth="1"/>
    <col min="10769" max="11018" width="9.140625" style="155"/>
    <col min="11019" max="11019" width="12" style="155" customWidth="1"/>
    <col min="11020" max="11020" width="9.140625" style="155"/>
    <col min="11021" max="11021" width="14.28515625" style="155" customWidth="1"/>
    <col min="11022" max="11022" width="9.140625" style="155"/>
    <col min="11023" max="11023" width="12.5703125" style="155" customWidth="1"/>
    <col min="11024" max="11024" width="3.140625" style="155" customWidth="1"/>
    <col min="11025" max="11274" width="9.140625" style="155"/>
    <col min="11275" max="11275" width="12" style="155" customWidth="1"/>
    <col min="11276" max="11276" width="9.140625" style="155"/>
    <col min="11277" max="11277" width="14.28515625" style="155" customWidth="1"/>
    <col min="11278" max="11278" width="9.140625" style="155"/>
    <col min="11279" max="11279" width="12.5703125" style="155" customWidth="1"/>
    <col min="11280" max="11280" width="3.140625" style="155" customWidth="1"/>
    <col min="11281" max="11530" width="9.140625" style="155"/>
    <col min="11531" max="11531" width="12" style="155" customWidth="1"/>
    <col min="11532" max="11532" width="9.140625" style="155"/>
    <col min="11533" max="11533" width="14.28515625" style="155" customWidth="1"/>
    <col min="11534" max="11534" width="9.140625" style="155"/>
    <col min="11535" max="11535" width="12.5703125" style="155" customWidth="1"/>
    <col min="11536" max="11536" width="3.140625" style="155" customWidth="1"/>
    <col min="11537" max="11786" width="9.140625" style="155"/>
    <col min="11787" max="11787" width="12" style="155" customWidth="1"/>
    <col min="11788" max="11788" width="9.140625" style="155"/>
    <col min="11789" max="11789" width="14.28515625" style="155" customWidth="1"/>
    <col min="11790" max="11790" width="9.140625" style="155"/>
    <col min="11791" max="11791" width="12.5703125" style="155" customWidth="1"/>
    <col min="11792" max="11792" width="3.140625" style="155" customWidth="1"/>
    <col min="11793" max="12042" width="9.140625" style="155"/>
    <col min="12043" max="12043" width="12" style="155" customWidth="1"/>
    <col min="12044" max="12044" width="9.140625" style="155"/>
    <col min="12045" max="12045" width="14.28515625" style="155" customWidth="1"/>
    <col min="12046" max="12046" width="9.140625" style="155"/>
    <col min="12047" max="12047" width="12.5703125" style="155" customWidth="1"/>
    <col min="12048" max="12048" width="3.140625" style="155" customWidth="1"/>
    <col min="12049" max="12298" width="9.140625" style="155"/>
    <col min="12299" max="12299" width="12" style="155" customWidth="1"/>
    <col min="12300" max="12300" width="9.140625" style="155"/>
    <col min="12301" max="12301" width="14.28515625" style="155" customWidth="1"/>
    <col min="12302" max="12302" width="9.140625" style="155"/>
    <col min="12303" max="12303" width="12.5703125" style="155" customWidth="1"/>
    <col min="12304" max="12304" width="3.140625" style="155" customWidth="1"/>
    <col min="12305" max="12554" width="9.140625" style="155"/>
    <col min="12555" max="12555" width="12" style="155" customWidth="1"/>
    <col min="12556" max="12556" width="9.140625" style="155"/>
    <col min="12557" max="12557" width="14.28515625" style="155" customWidth="1"/>
    <col min="12558" max="12558" width="9.140625" style="155"/>
    <col min="12559" max="12559" width="12.5703125" style="155" customWidth="1"/>
    <col min="12560" max="12560" width="3.140625" style="155" customWidth="1"/>
    <col min="12561" max="12810" width="9.140625" style="155"/>
    <col min="12811" max="12811" width="12" style="155" customWidth="1"/>
    <col min="12812" max="12812" width="9.140625" style="155"/>
    <col min="12813" max="12813" width="14.28515625" style="155" customWidth="1"/>
    <col min="12814" max="12814" width="9.140625" style="155"/>
    <col min="12815" max="12815" width="12.5703125" style="155" customWidth="1"/>
    <col min="12816" max="12816" width="3.140625" style="155" customWidth="1"/>
    <col min="12817" max="13066" width="9.140625" style="155"/>
    <col min="13067" max="13067" width="12" style="155" customWidth="1"/>
    <col min="13068" max="13068" width="9.140625" style="155"/>
    <col min="13069" max="13069" width="14.28515625" style="155" customWidth="1"/>
    <col min="13070" max="13070" width="9.140625" style="155"/>
    <col min="13071" max="13071" width="12.5703125" style="155" customWidth="1"/>
    <col min="13072" max="13072" width="3.140625" style="155" customWidth="1"/>
    <col min="13073" max="13322" width="9.140625" style="155"/>
    <col min="13323" max="13323" width="12" style="155" customWidth="1"/>
    <col min="13324" max="13324" width="9.140625" style="155"/>
    <col min="13325" max="13325" width="14.28515625" style="155" customWidth="1"/>
    <col min="13326" max="13326" width="9.140625" style="155"/>
    <col min="13327" max="13327" width="12.5703125" style="155" customWidth="1"/>
    <col min="13328" max="13328" width="3.140625" style="155" customWidth="1"/>
    <col min="13329" max="13578" width="9.140625" style="155"/>
    <col min="13579" max="13579" width="12" style="155" customWidth="1"/>
    <col min="13580" max="13580" width="9.140625" style="155"/>
    <col min="13581" max="13581" width="14.28515625" style="155" customWidth="1"/>
    <col min="13582" max="13582" width="9.140625" style="155"/>
    <col min="13583" max="13583" width="12.5703125" style="155" customWidth="1"/>
    <col min="13584" max="13584" width="3.140625" style="155" customWidth="1"/>
    <col min="13585" max="13834" width="9.140625" style="155"/>
    <col min="13835" max="13835" width="12" style="155" customWidth="1"/>
    <col min="13836" max="13836" width="9.140625" style="155"/>
    <col min="13837" max="13837" width="14.28515625" style="155" customWidth="1"/>
    <col min="13838" max="13838" width="9.140625" style="155"/>
    <col min="13839" max="13839" width="12.5703125" style="155" customWidth="1"/>
    <col min="13840" max="13840" width="3.140625" style="155" customWidth="1"/>
    <col min="13841" max="14090" width="9.140625" style="155"/>
    <col min="14091" max="14091" width="12" style="155" customWidth="1"/>
    <col min="14092" max="14092" width="9.140625" style="155"/>
    <col min="14093" max="14093" width="14.28515625" style="155" customWidth="1"/>
    <col min="14094" max="14094" width="9.140625" style="155"/>
    <col min="14095" max="14095" width="12.5703125" style="155" customWidth="1"/>
    <col min="14096" max="14096" width="3.140625" style="155" customWidth="1"/>
    <col min="14097" max="14346" width="9.140625" style="155"/>
    <col min="14347" max="14347" width="12" style="155" customWidth="1"/>
    <col min="14348" max="14348" width="9.140625" style="155"/>
    <col min="14349" max="14349" width="14.28515625" style="155" customWidth="1"/>
    <col min="14350" max="14350" width="9.140625" style="155"/>
    <col min="14351" max="14351" width="12.5703125" style="155" customWidth="1"/>
    <col min="14352" max="14352" width="3.140625" style="155" customWidth="1"/>
    <col min="14353" max="14602" width="9.140625" style="155"/>
    <col min="14603" max="14603" width="12" style="155" customWidth="1"/>
    <col min="14604" max="14604" width="9.140625" style="155"/>
    <col min="14605" max="14605" width="14.28515625" style="155" customWidth="1"/>
    <col min="14606" max="14606" width="9.140625" style="155"/>
    <col min="14607" max="14607" width="12.5703125" style="155" customWidth="1"/>
    <col min="14608" max="14608" width="3.140625" style="155" customWidth="1"/>
    <col min="14609" max="14858" width="9.140625" style="155"/>
    <col min="14859" max="14859" width="12" style="155" customWidth="1"/>
    <col min="14860" max="14860" width="9.140625" style="155"/>
    <col min="14861" max="14861" width="14.28515625" style="155" customWidth="1"/>
    <col min="14862" max="14862" width="9.140625" style="155"/>
    <col min="14863" max="14863" width="12.5703125" style="155" customWidth="1"/>
    <col min="14864" max="14864" width="3.140625" style="155" customWidth="1"/>
    <col min="14865" max="15114" width="9.140625" style="155"/>
    <col min="15115" max="15115" width="12" style="155" customWidth="1"/>
    <col min="15116" max="15116" width="9.140625" style="155"/>
    <col min="15117" max="15117" width="14.28515625" style="155" customWidth="1"/>
    <col min="15118" max="15118" width="9.140625" style="155"/>
    <col min="15119" max="15119" width="12.5703125" style="155" customWidth="1"/>
    <col min="15120" max="15120" width="3.140625" style="155" customWidth="1"/>
    <col min="15121" max="15370" width="9.140625" style="155"/>
    <col min="15371" max="15371" width="12" style="155" customWidth="1"/>
    <col min="15372" max="15372" width="9.140625" style="155"/>
    <col min="15373" max="15373" width="14.28515625" style="155" customWidth="1"/>
    <col min="15374" max="15374" width="9.140625" style="155"/>
    <col min="15375" max="15375" width="12.5703125" style="155" customWidth="1"/>
    <col min="15376" max="15376" width="3.140625" style="155" customWidth="1"/>
    <col min="15377" max="15626" width="9.140625" style="155"/>
    <col min="15627" max="15627" width="12" style="155" customWidth="1"/>
    <col min="15628" max="15628" width="9.140625" style="155"/>
    <col min="15629" max="15629" width="14.28515625" style="155" customWidth="1"/>
    <col min="15630" max="15630" width="9.140625" style="155"/>
    <col min="15631" max="15631" width="12.5703125" style="155" customWidth="1"/>
    <col min="15632" max="15632" width="3.140625" style="155" customWidth="1"/>
    <col min="15633" max="15882" width="9.140625" style="155"/>
    <col min="15883" max="15883" width="12" style="155" customWidth="1"/>
    <col min="15884" max="15884" width="9.140625" style="155"/>
    <col min="15885" max="15885" width="14.28515625" style="155" customWidth="1"/>
    <col min="15886" max="15886" width="9.140625" style="155"/>
    <col min="15887" max="15887" width="12.5703125" style="155" customWidth="1"/>
    <col min="15888" max="15888" width="3.140625" style="155" customWidth="1"/>
    <col min="15889" max="16138" width="9.140625" style="155"/>
    <col min="16139" max="16139" width="12" style="155" customWidth="1"/>
    <col min="16140" max="16140" width="9.140625" style="155"/>
    <col min="16141" max="16141" width="14.28515625" style="155" customWidth="1"/>
    <col min="16142" max="16142" width="9.140625" style="155"/>
    <col min="16143" max="16143" width="12.5703125" style="155" customWidth="1"/>
    <col min="16144" max="16144" width="3.140625" style="155" customWidth="1"/>
    <col min="16145" max="16384" width="9.140625" style="155"/>
  </cols>
  <sheetData>
    <row r="1" spans="1:19" x14ac:dyDescent="0.2">
      <c r="L1" s="240"/>
      <c r="N1" s="1"/>
      <c r="S1" s="240" t="s">
        <v>1176</v>
      </c>
    </row>
    <row r="2" spans="1:19" s="158" customFormat="1" x14ac:dyDescent="0.2">
      <c r="A2" s="355"/>
    </row>
    <row r="3" spans="1:19" s="158" customFormat="1" ht="18" x14ac:dyDescent="0.25">
      <c r="A3" s="263"/>
      <c r="B3" s="369" t="s">
        <v>1177</v>
      </c>
      <c r="C3" s="260"/>
      <c r="D3" s="260"/>
      <c r="E3" s="357"/>
      <c r="F3" s="357"/>
      <c r="G3" s="357"/>
      <c r="H3" s="260"/>
      <c r="I3" s="261"/>
      <c r="J3" s="260"/>
      <c r="K3" s="260"/>
      <c r="L3" s="260"/>
      <c r="M3" s="260"/>
      <c r="N3" s="260"/>
      <c r="O3" s="260"/>
      <c r="P3" s="260"/>
    </row>
    <row r="4" spans="1:19" s="158" customFormat="1" x14ac:dyDescent="0.2">
      <c r="A4" s="263"/>
      <c r="B4" s="356"/>
      <c r="C4" s="260"/>
      <c r="D4" s="260"/>
      <c r="E4" s="357"/>
      <c r="F4" s="357"/>
      <c r="G4" s="357"/>
      <c r="H4" s="260"/>
      <c r="I4" s="261"/>
      <c r="J4" s="260"/>
      <c r="K4" s="260"/>
      <c r="L4" s="260"/>
      <c r="M4" s="260"/>
      <c r="N4" s="260"/>
      <c r="O4" s="260"/>
      <c r="P4" s="260"/>
    </row>
    <row r="5" spans="1:19" s="158" customFormat="1" ht="6.75" customHeight="1" x14ac:dyDescent="0.2">
      <c r="A5" s="263"/>
      <c r="B5" s="358"/>
      <c r="C5" s="359"/>
      <c r="D5" s="359"/>
      <c r="E5" s="360"/>
      <c r="F5" s="360"/>
      <c r="G5" s="360"/>
      <c r="H5" s="359"/>
      <c r="I5" s="361"/>
      <c r="J5" s="359"/>
      <c r="K5" s="359"/>
      <c r="L5" s="359"/>
      <c r="M5" s="359"/>
      <c r="N5" s="359"/>
      <c r="O5" s="359"/>
      <c r="P5" s="260"/>
    </row>
    <row r="6" spans="1:19" s="364" customFormat="1" ht="12.75" customHeight="1" x14ac:dyDescent="0.2">
      <c r="A6" s="246" t="s">
        <v>1178</v>
      </c>
      <c r="B6" s="359" t="s">
        <v>1179</v>
      </c>
      <c r="C6" s="362"/>
      <c r="D6" s="362"/>
      <c r="E6" s="362"/>
      <c r="F6" s="362"/>
      <c r="G6" s="362"/>
      <c r="H6" s="362"/>
      <c r="I6" s="362"/>
      <c r="J6" s="362"/>
      <c r="K6" s="362"/>
      <c r="L6" s="362"/>
      <c r="M6" s="362"/>
      <c r="N6" s="362"/>
      <c r="O6" s="362"/>
      <c r="P6" s="363"/>
    </row>
    <row r="7" spans="1:19" s="364" customFormat="1" x14ac:dyDescent="0.2">
      <c r="A7" s="263"/>
      <c r="B7" s="362"/>
      <c r="C7" s="362"/>
      <c r="D7" s="362"/>
      <c r="E7" s="362"/>
      <c r="F7" s="362"/>
      <c r="G7" s="362"/>
      <c r="H7" s="362"/>
      <c r="I7" s="362"/>
      <c r="J7" s="362"/>
      <c r="K7" s="362"/>
      <c r="L7" s="362"/>
      <c r="M7" s="362"/>
      <c r="N7" s="362"/>
      <c r="O7" s="362"/>
      <c r="P7" s="363"/>
    </row>
    <row r="8" spans="1:19" s="364" customFormat="1" ht="6.75" customHeight="1" x14ac:dyDescent="0.2">
      <c r="A8" s="263"/>
      <c r="B8" s="358"/>
      <c r="C8" s="359"/>
      <c r="D8" s="359"/>
      <c r="E8" s="360"/>
      <c r="F8" s="360"/>
      <c r="G8" s="360"/>
      <c r="H8" s="359"/>
      <c r="I8" s="361"/>
      <c r="J8" s="359"/>
      <c r="K8" s="359"/>
      <c r="L8" s="359"/>
      <c r="M8" s="359"/>
      <c r="N8" s="359"/>
      <c r="O8" s="359"/>
      <c r="P8" s="363"/>
    </row>
    <row r="9" spans="1:19" s="364" customFormat="1" ht="6.75" customHeight="1" x14ac:dyDescent="0.2">
      <c r="A9" s="263"/>
      <c r="B9" s="358"/>
      <c r="C9" s="359"/>
      <c r="D9" s="359"/>
      <c r="E9" s="360"/>
      <c r="F9" s="360"/>
      <c r="G9" s="360"/>
      <c r="H9" s="359"/>
      <c r="I9" s="361"/>
      <c r="J9" s="359"/>
      <c r="K9" s="359"/>
      <c r="L9" s="359"/>
      <c r="M9" s="359"/>
      <c r="N9" s="359"/>
      <c r="O9" s="359"/>
      <c r="P9" s="363"/>
    </row>
    <row r="10" spans="1:19" s="364" customFormat="1" ht="12.75" customHeight="1" x14ac:dyDescent="0.2">
      <c r="A10" s="246" t="s">
        <v>1178</v>
      </c>
      <c r="B10" s="359" t="s">
        <v>1210</v>
      </c>
      <c r="C10" s="362"/>
      <c r="D10" s="362"/>
      <c r="E10" s="362"/>
      <c r="F10" s="362"/>
      <c r="G10" s="362"/>
      <c r="H10" s="362"/>
      <c r="I10" s="362"/>
      <c r="J10" s="362"/>
      <c r="K10" s="362"/>
      <c r="L10" s="362"/>
      <c r="M10" s="362"/>
      <c r="N10" s="362"/>
      <c r="O10" s="362"/>
      <c r="P10" s="363"/>
    </row>
    <row r="11" spans="1:19" s="364" customFormat="1" ht="5.25" customHeight="1" x14ac:dyDescent="0.2">
      <c r="A11" s="263"/>
      <c r="B11" s="358"/>
      <c r="C11" s="359"/>
      <c r="D11" s="359"/>
      <c r="E11" s="360"/>
      <c r="F11" s="360"/>
      <c r="G11" s="360"/>
      <c r="H11" s="359"/>
      <c r="I11" s="361"/>
      <c r="J11" s="359"/>
      <c r="K11" s="359"/>
      <c r="L11" s="359"/>
      <c r="M11" s="359"/>
      <c r="N11" s="359"/>
      <c r="O11" s="359"/>
      <c r="P11" s="363"/>
    </row>
    <row r="12" spans="1:19" s="364" customFormat="1" ht="12.75" customHeight="1" x14ac:dyDescent="0.2">
      <c r="A12" s="246" t="s">
        <v>1178</v>
      </c>
      <c r="B12" s="359" t="s">
        <v>1211</v>
      </c>
      <c r="C12" s="362"/>
      <c r="D12" s="362"/>
      <c r="E12" s="362"/>
      <c r="F12" s="362"/>
      <c r="G12" s="362"/>
      <c r="H12" s="362"/>
      <c r="I12" s="362"/>
      <c r="J12" s="362"/>
      <c r="K12" s="362"/>
      <c r="L12" s="362"/>
      <c r="M12" s="362"/>
      <c r="N12" s="362"/>
      <c r="O12" s="362"/>
      <c r="P12" s="363"/>
    </row>
    <row r="13" spans="1:19" s="364" customFormat="1" ht="28.5" customHeight="1" x14ac:dyDescent="0.2">
      <c r="A13" s="263"/>
      <c r="B13" s="362"/>
      <c r="C13" s="362"/>
      <c r="D13" s="362"/>
      <c r="E13" s="362"/>
      <c r="F13" s="362"/>
      <c r="G13" s="362"/>
      <c r="H13" s="362"/>
      <c r="I13" s="362"/>
      <c r="J13" s="362"/>
      <c r="K13" s="362"/>
      <c r="L13" s="362"/>
      <c r="M13" s="362"/>
      <c r="N13" s="362"/>
      <c r="O13" s="362"/>
      <c r="P13" s="363"/>
    </row>
    <row r="14" spans="1:19" s="364" customFormat="1" ht="12.75" customHeight="1" x14ac:dyDescent="0.2">
      <c r="A14" s="246" t="s">
        <v>1178</v>
      </c>
      <c r="B14" s="359" t="s">
        <v>1220</v>
      </c>
      <c r="C14" s="362"/>
      <c r="D14" s="362"/>
      <c r="E14" s="362"/>
      <c r="F14" s="362"/>
      <c r="G14" s="362"/>
      <c r="H14" s="362"/>
      <c r="I14" s="362"/>
      <c r="J14" s="362"/>
      <c r="K14" s="362"/>
      <c r="L14" s="362"/>
      <c r="M14" s="362"/>
      <c r="N14" s="362"/>
      <c r="O14" s="362"/>
      <c r="P14" s="363"/>
    </row>
    <row r="15" spans="1:19" s="364" customFormat="1" ht="30" customHeight="1" x14ac:dyDescent="0.2">
      <c r="A15" s="263"/>
      <c r="B15" s="362" t="s">
        <v>1219</v>
      </c>
      <c r="C15" s="362"/>
      <c r="D15" s="362"/>
      <c r="E15" s="362"/>
      <c r="F15" s="362"/>
      <c r="G15" s="362"/>
      <c r="H15" s="362"/>
      <c r="I15" s="362"/>
      <c r="J15" s="362"/>
      <c r="K15" s="362"/>
      <c r="L15" s="362"/>
      <c r="M15" s="362"/>
      <c r="N15" s="362"/>
      <c r="O15" s="362"/>
      <c r="P15" s="363"/>
    </row>
    <row r="16" spans="1:19" s="368" customFormat="1" x14ac:dyDescent="0.2">
      <c r="A16" s="246" t="s">
        <v>1178</v>
      </c>
      <c r="B16" s="365" t="s">
        <v>1180</v>
      </c>
      <c r="C16" s="366"/>
      <c r="D16" s="366"/>
      <c r="E16" s="366"/>
      <c r="F16" s="366"/>
      <c r="G16" s="366"/>
      <c r="H16" s="366"/>
      <c r="I16" s="366"/>
      <c r="J16" s="366"/>
      <c r="K16" s="366"/>
      <c r="L16" s="366"/>
      <c r="M16" s="366"/>
      <c r="N16" s="366"/>
      <c r="O16" s="366"/>
      <c r="P16" s="367"/>
    </row>
    <row r="17" spans="1:16" s="364" customFormat="1" ht="6.75" customHeight="1" x14ac:dyDescent="0.2">
      <c r="A17" s="263"/>
      <c r="B17" s="358"/>
      <c r="C17" s="359"/>
      <c r="D17" s="359"/>
      <c r="E17" s="360"/>
      <c r="F17" s="360"/>
      <c r="G17" s="360"/>
      <c r="H17" s="359"/>
      <c r="I17" s="361"/>
      <c r="J17" s="359"/>
      <c r="K17" s="359"/>
      <c r="L17" s="359"/>
      <c r="M17" s="359"/>
      <c r="N17" s="359"/>
      <c r="O17" s="359"/>
      <c r="P17" s="363"/>
    </row>
    <row r="18" spans="1:16" s="364" customFormat="1" ht="12.75" customHeight="1" x14ac:dyDescent="0.2">
      <c r="A18" s="246" t="s">
        <v>1178</v>
      </c>
      <c r="B18" s="359" t="s">
        <v>1212</v>
      </c>
      <c r="C18" s="362"/>
      <c r="D18" s="362"/>
      <c r="E18" s="362"/>
      <c r="F18" s="362"/>
      <c r="G18" s="362"/>
      <c r="H18" s="362"/>
      <c r="I18" s="362"/>
      <c r="J18" s="362"/>
      <c r="K18" s="362"/>
      <c r="L18" s="362"/>
      <c r="M18" s="362"/>
      <c r="N18" s="362"/>
      <c r="O18" s="362"/>
      <c r="P18" s="363"/>
    </row>
    <row r="19" spans="1:16" s="364" customFormat="1" ht="8.25" customHeight="1" x14ac:dyDescent="0.2">
      <c r="A19" s="263"/>
      <c r="B19" s="358"/>
      <c r="C19" s="359"/>
      <c r="D19" s="359"/>
      <c r="E19" s="360"/>
      <c r="F19" s="360"/>
      <c r="G19" s="360"/>
      <c r="H19" s="359"/>
      <c r="I19" s="361"/>
      <c r="J19" s="359"/>
      <c r="K19" s="359"/>
      <c r="L19" s="359"/>
      <c r="M19" s="359"/>
      <c r="N19" s="359"/>
      <c r="O19" s="359"/>
      <c r="P19" s="363"/>
    </row>
    <row r="20" spans="1:16" s="364" customFormat="1" x14ac:dyDescent="0.2">
      <c r="A20" s="246" t="s">
        <v>1178</v>
      </c>
      <c r="B20" s="359" t="s">
        <v>1181</v>
      </c>
      <c r="C20" s="359"/>
      <c r="D20" s="359"/>
      <c r="E20" s="360"/>
      <c r="F20" s="360"/>
      <c r="G20" s="360"/>
      <c r="H20" s="359"/>
      <c r="I20" s="361"/>
      <c r="J20" s="359"/>
      <c r="K20" s="359"/>
      <c r="L20" s="359"/>
      <c r="M20" s="359"/>
      <c r="N20" s="359"/>
      <c r="O20" s="359"/>
      <c r="P20" s="363"/>
    </row>
    <row r="21" spans="1:16" ht="6.75" customHeight="1" x14ac:dyDescent="0.2">
      <c r="A21" s="248"/>
      <c r="B21" s="247"/>
      <c r="C21" s="242"/>
      <c r="D21" s="242"/>
      <c r="E21" s="243"/>
      <c r="F21" s="243"/>
      <c r="G21" s="243"/>
      <c r="H21" s="244"/>
      <c r="I21" s="245"/>
      <c r="J21" s="242"/>
      <c r="K21" s="242"/>
      <c r="L21" s="242"/>
      <c r="M21" s="242"/>
      <c r="N21" s="242"/>
      <c r="O21" s="242"/>
      <c r="P21" s="1"/>
    </row>
    <row r="22" spans="1:16" x14ac:dyDescent="0.2">
      <c r="A22" s="241"/>
      <c r="B22" s="1"/>
      <c r="C22" s="33"/>
      <c r="D22" s="33"/>
      <c r="E22" s="33"/>
      <c r="F22" s="33"/>
      <c r="G22" s="33"/>
      <c r="H22" s="33"/>
      <c r="I22" s="33"/>
      <c r="J22" s="33"/>
      <c r="K22" s="33"/>
      <c r="L22" s="33"/>
      <c r="M22" s="33"/>
      <c r="N22" s="33"/>
      <c r="O22" s="33"/>
      <c r="P22" s="33"/>
    </row>
    <row r="23" spans="1:16" x14ac:dyDescent="0.2">
      <c r="A23" s="249"/>
      <c r="B23" s="250"/>
      <c r="C23" s="251"/>
      <c r="D23" s="251"/>
      <c r="E23" s="251"/>
      <c r="F23" s="251"/>
      <c r="G23" s="251"/>
      <c r="H23" s="251"/>
      <c r="I23" s="251"/>
      <c r="J23" s="251"/>
      <c r="K23" s="251"/>
      <c r="L23" s="251"/>
      <c r="M23" s="251"/>
      <c r="N23" s="251"/>
      <c r="O23" s="251"/>
      <c r="P23" s="252"/>
    </row>
    <row r="24" spans="1:16" ht="20.25" x14ac:dyDescent="0.3">
      <c r="A24" s="249"/>
      <c r="B24" s="326" t="s">
        <v>1175</v>
      </c>
      <c r="C24" s="327"/>
      <c r="D24" s="327"/>
      <c r="E24" s="327"/>
      <c r="F24" s="327"/>
      <c r="G24" s="327"/>
      <c r="H24" s="327"/>
      <c r="I24" s="327"/>
      <c r="J24" s="327"/>
      <c r="K24" s="327"/>
      <c r="L24" s="327"/>
      <c r="M24" s="327"/>
      <c r="N24" s="327"/>
      <c r="O24" s="328"/>
      <c r="P24" s="8"/>
    </row>
    <row r="25" spans="1:16" x14ac:dyDescent="0.2">
      <c r="A25" s="249"/>
      <c r="B25" s="7"/>
      <c r="C25" s="1"/>
      <c r="D25" s="1"/>
      <c r="E25" s="1"/>
      <c r="F25" s="1"/>
      <c r="G25" s="1"/>
      <c r="H25" s="1"/>
      <c r="I25" s="1"/>
      <c r="J25" s="1"/>
      <c r="K25" s="1"/>
      <c r="L25" s="1"/>
      <c r="M25" s="1"/>
      <c r="N25" s="1"/>
      <c r="O25" s="1"/>
      <c r="P25" s="8"/>
    </row>
    <row r="26" spans="1:16" ht="19.5" x14ac:dyDescent="0.4">
      <c r="A26" s="249"/>
      <c r="B26" s="9" t="s">
        <v>0</v>
      </c>
      <c r="C26" s="10"/>
      <c r="D26" s="253" t="s">
        <v>1213</v>
      </c>
      <c r="E26" s="1"/>
      <c r="F26" s="1"/>
      <c r="G26" s="1"/>
      <c r="H26" s="1"/>
      <c r="I26" s="1"/>
      <c r="J26" s="1"/>
      <c r="K26" s="1"/>
      <c r="L26" s="1"/>
      <c r="M26" s="1"/>
      <c r="N26" s="1"/>
      <c r="O26" s="1"/>
      <c r="P26" s="8"/>
    </row>
    <row r="27" spans="1:16" ht="19.5" x14ac:dyDescent="0.4">
      <c r="A27" s="249"/>
      <c r="B27" s="9" t="s">
        <v>1</v>
      </c>
      <c r="C27" s="12"/>
      <c r="D27" s="254">
        <v>9999</v>
      </c>
      <c r="E27" s="1"/>
      <c r="F27" s="1"/>
      <c r="G27" s="1"/>
      <c r="H27" s="1"/>
      <c r="I27" s="1"/>
      <c r="J27" s="1"/>
      <c r="K27" s="1"/>
      <c r="L27" s="1"/>
      <c r="M27" s="1"/>
      <c r="N27" s="1"/>
      <c r="O27" s="1"/>
      <c r="P27" s="8"/>
    </row>
    <row r="28" spans="1:16" ht="19.5" x14ac:dyDescent="0.4">
      <c r="A28" s="249"/>
      <c r="B28" s="9" t="s">
        <v>2</v>
      </c>
      <c r="C28" s="10"/>
      <c r="D28" s="253" t="s">
        <v>1182</v>
      </c>
      <c r="E28" s="1"/>
      <c r="F28" s="1"/>
      <c r="G28" s="1"/>
      <c r="H28" s="1"/>
      <c r="I28" s="1"/>
      <c r="J28" s="1"/>
      <c r="K28" s="1"/>
      <c r="L28" s="1"/>
      <c r="M28" s="1"/>
      <c r="N28" s="1"/>
      <c r="O28" s="1"/>
      <c r="P28" s="8"/>
    </row>
    <row r="29" spans="1:16" ht="15.75" x14ac:dyDescent="0.25">
      <c r="A29" s="249"/>
      <c r="B29" s="9"/>
      <c r="C29" s="10"/>
      <c r="D29" s="11"/>
      <c r="E29" s="1"/>
      <c r="F29" s="1"/>
      <c r="G29" s="1"/>
      <c r="H29" s="1"/>
      <c r="I29" s="1"/>
      <c r="J29" s="1"/>
      <c r="K29" s="1"/>
      <c r="L29" s="1"/>
      <c r="M29" s="1"/>
      <c r="N29" s="1"/>
      <c r="O29" s="1"/>
      <c r="P29" s="8"/>
    </row>
    <row r="30" spans="1:16" ht="26.25" x14ac:dyDescent="0.4">
      <c r="A30" s="249"/>
      <c r="B30" s="319" t="s">
        <v>1141</v>
      </c>
      <c r="C30" s="392"/>
      <c r="D30" s="393" t="s">
        <v>1142</v>
      </c>
      <c r="E30" s="321"/>
      <c r="F30" s="321"/>
      <c r="G30" s="321"/>
      <c r="H30" s="321"/>
      <c r="I30" s="321"/>
      <c r="J30" s="321"/>
      <c r="K30" s="321"/>
      <c r="L30" s="394" t="s">
        <v>3</v>
      </c>
      <c r="M30" s="395">
        <v>325750</v>
      </c>
      <c r="N30" s="321"/>
      <c r="O30" s="396"/>
      <c r="P30" s="8"/>
    </row>
    <row r="31" spans="1:16" ht="15.75" x14ac:dyDescent="0.25">
      <c r="A31" s="249"/>
      <c r="B31" s="9"/>
      <c r="C31" s="10"/>
      <c r="D31" s="11"/>
      <c r="E31" s="1"/>
      <c r="F31" s="1"/>
      <c r="G31" s="1"/>
      <c r="H31" s="1"/>
      <c r="I31" s="1"/>
      <c r="J31" s="1"/>
      <c r="K31" s="1"/>
      <c r="L31" s="1"/>
      <c r="M31" s="1"/>
      <c r="N31" s="1"/>
      <c r="O31" s="1"/>
      <c r="P31" s="8"/>
    </row>
    <row r="32" spans="1:16" ht="18" x14ac:dyDescent="0.25">
      <c r="A32" s="249"/>
      <c r="B32" s="319" t="s">
        <v>1143</v>
      </c>
      <c r="C32" s="320"/>
      <c r="D32" s="321" t="s">
        <v>1144</v>
      </c>
      <c r="E32" s="320"/>
      <c r="F32" s="320"/>
      <c r="G32" s="320"/>
      <c r="H32" s="320"/>
      <c r="I32" s="322"/>
      <c r="J32" s="322"/>
      <c r="K32" s="323"/>
      <c r="L32" s="322"/>
      <c r="M32" s="323"/>
      <c r="N32" s="323"/>
      <c r="O32" s="324"/>
      <c r="P32" s="8"/>
    </row>
    <row r="33" spans="1:16" x14ac:dyDescent="0.2">
      <c r="A33" s="249"/>
      <c r="B33" s="7"/>
      <c r="C33" s="1"/>
      <c r="D33" s="1"/>
      <c r="E33" s="1"/>
      <c r="F33" s="1"/>
      <c r="G33" s="1"/>
      <c r="H33" s="1"/>
      <c r="I33" s="1"/>
      <c r="J33" s="1"/>
      <c r="K33" s="1"/>
      <c r="L33" s="1"/>
      <c r="M33" s="1"/>
      <c r="N33" s="1"/>
      <c r="O33" s="1"/>
      <c r="P33" s="8"/>
    </row>
    <row r="34" spans="1:16" ht="19.5" x14ac:dyDescent="0.4">
      <c r="A34" s="255"/>
      <c r="B34" s="370" t="s">
        <v>1145</v>
      </c>
      <c r="C34" s="329"/>
      <c r="D34" s="329"/>
      <c r="E34" s="329"/>
      <c r="F34" s="329"/>
      <c r="G34" s="329"/>
      <c r="H34" s="329"/>
      <c r="I34" s="329"/>
      <c r="J34" s="329"/>
      <c r="K34" s="329"/>
      <c r="L34" s="329"/>
      <c r="M34" s="329"/>
      <c r="N34" s="329"/>
      <c r="O34" s="329"/>
      <c r="P34" s="256"/>
    </row>
    <row r="35" spans="1:16" ht="15" x14ac:dyDescent="0.3">
      <c r="A35" s="255"/>
      <c r="B35" s="330"/>
      <c r="C35" s="43"/>
      <c r="D35" s="43"/>
      <c r="E35" s="43"/>
      <c r="F35" s="43"/>
      <c r="G35" s="43"/>
      <c r="H35" s="43"/>
      <c r="I35" s="43"/>
      <c r="J35" s="43"/>
      <c r="K35" s="43"/>
      <c r="L35" s="43"/>
      <c r="M35" s="43"/>
      <c r="N35" s="257"/>
      <c r="O35" s="257"/>
      <c r="P35" s="258"/>
    </row>
    <row r="36" spans="1:16" x14ac:dyDescent="0.2">
      <c r="A36" s="255"/>
      <c r="B36" s="331" t="s">
        <v>1238</v>
      </c>
      <c r="C36" s="332"/>
      <c r="D36" s="332"/>
      <c r="E36" s="332"/>
      <c r="F36" s="332"/>
      <c r="G36" s="332"/>
      <c r="H36" s="332"/>
      <c r="I36" s="333"/>
      <c r="J36" s="260"/>
      <c r="K36" s="25"/>
      <c r="L36" s="261"/>
      <c r="M36" s="262">
        <v>3000</v>
      </c>
      <c r="N36" s="261"/>
      <c r="O36" s="261"/>
      <c r="P36" s="258"/>
    </row>
    <row r="37" spans="1:16" x14ac:dyDescent="0.2">
      <c r="A37" s="255"/>
      <c r="B37" s="331"/>
      <c r="C37" s="332"/>
      <c r="D37" s="332"/>
      <c r="E37" s="332"/>
      <c r="F37" s="332"/>
      <c r="G37" s="332"/>
      <c r="H37" s="332"/>
      <c r="I37" s="333"/>
      <c r="J37" s="260"/>
      <c r="K37" s="25"/>
      <c r="L37" s="261"/>
      <c r="M37" s="262"/>
      <c r="N37" s="261"/>
      <c r="O37" s="261"/>
      <c r="P37" s="258"/>
    </row>
    <row r="38" spans="1:16" x14ac:dyDescent="0.2">
      <c r="A38" s="255"/>
      <c r="B38" s="331"/>
      <c r="C38" s="332"/>
      <c r="D38" s="332"/>
      <c r="E38" s="332"/>
      <c r="F38" s="332"/>
      <c r="G38" s="332"/>
      <c r="H38" s="332"/>
      <c r="I38" s="333"/>
      <c r="J38" s="260"/>
      <c r="K38" s="25"/>
      <c r="L38" s="261"/>
      <c r="M38" s="262"/>
      <c r="N38" s="261"/>
      <c r="O38" s="261"/>
      <c r="P38" s="258"/>
    </row>
    <row r="39" spans="1:16" x14ac:dyDescent="0.2">
      <c r="A39" s="255"/>
      <c r="B39" s="334"/>
      <c r="C39" s="335"/>
      <c r="D39" s="335"/>
      <c r="E39" s="335"/>
      <c r="F39" s="335"/>
      <c r="G39" s="335"/>
      <c r="H39" s="335"/>
      <c r="I39" s="336"/>
      <c r="J39" s="260"/>
      <c r="K39" s="25"/>
      <c r="L39" s="261"/>
      <c r="M39" s="262"/>
      <c r="N39" s="261"/>
      <c r="O39" s="261"/>
      <c r="P39" s="258"/>
    </row>
    <row r="40" spans="1:16" x14ac:dyDescent="0.2">
      <c r="A40" s="263"/>
      <c r="B40" s="331"/>
      <c r="C40" s="332"/>
      <c r="D40" s="332"/>
      <c r="E40" s="332"/>
      <c r="F40" s="332"/>
      <c r="G40" s="332"/>
      <c r="H40" s="332"/>
      <c r="I40" s="333"/>
      <c r="J40" s="260"/>
      <c r="K40" s="25"/>
      <c r="L40" s="261"/>
      <c r="M40" s="262"/>
      <c r="N40" s="261"/>
      <c r="O40" s="261"/>
      <c r="P40" s="258"/>
    </row>
    <row r="41" spans="1:16" ht="15" x14ac:dyDescent="0.3">
      <c r="A41" s="263"/>
      <c r="B41" s="337"/>
      <c r="C41" s="338"/>
      <c r="D41" s="338"/>
      <c r="E41" s="338"/>
      <c r="F41" s="338"/>
      <c r="G41" s="338"/>
      <c r="H41" s="338"/>
      <c r="I41" s="339"/>
      <c r="J41" s="260"/>
      <c r="K41" s="25"/>
      <c r="L41" s="261"/>
      <c r="M41" s="262"/>
      <c r="N41" s="261"/>
      <c r="O41" s="261"/>
      <c r="P41" s="258"/>
    </row>
    <row r="42" spans="1:16" ht="15" x14ac:dyDescent="0.3">
      <c r="A42" s="263"/>
      <c r="B42" s="340"/>
      <c r="C42" s="341"/>
      <c r="D42" s="341"/>
      <c r="E42" s="341"/>
      <c r="F42" s="341"/>
      <c r="G42" s="341"/>
      <c r="H42" s="341"/>
      <c r="I42" s="342"/>
      <c r="J42" s="260"/>
      <c r="K42" s="25"/>
      <c r="L42" s="261"/>
      <c r="M42" s="262"/>
      <c r="N42" s="261"/>
      <c r="O42" s="261"/>
      <c r="P42" s="258"/>
    </row>
    <row r="43" spans="1:16" ht="15" x14ac:dyDescent="0.3">
      <c r="A43" s="263"/>
      <c r="B43" s="264"/>
      <c r="C43" s="265"/>
      <c r="D43" s="265"/>
      <c r="E43" s="265"/>
      <c r="F43" s="265"/>
      <c r="G43" s="265"/>
      <c r="H43" s="265"/>
      <c r="I43" s="265"/>
      <c r="J43" s="260"/>
      <c r="K43" s="25"/>
      <c r="L43" s="261"/>
      <c r="M43" s="266"/>
      <c r="N43" s="261"/>
      <c r="O43" s="261"/>
      <c r="P43" s="258"/>
    </row>
    <row r="44" spans="1:16" ht="15" x14ac:dyDescent="0.3">
      <c r="A44" s="263"/>
      <c r="B44" s="264"/>
      <c r="C44" s="265"/>
      <c r="D44" s="265"/>
      <c r="E44" s="265"/>
      <c r="F44" s="265"/>
      <c r="G44" s="265"/>
      <c r="H44" s="265"/>
      <c r="I44" s="265"/>
      <c r="J44" s="260"/>
      <c r="K44" s="25"/>
      <c r="L44" s="261"/>
      <c r="M44" s="267">
        <v>3000</v>
      </c>
      <c r="N44" s="261"/>
      <c r="O44" s="261"/>
      <c r="P44" s="258"/>
    </row>
    <row r="45" spans="1:16" ht="15" x14ac:dyDescent="0.3">
      <c r="A45" s="263"/>
      <c r="B45" s="264"/>
      <c r="C45" s="265"/>
      <c r="D45" s="265"/>
      <c r="E45" s="265"/>
      <c r="F45" s="265"/>
      <c r="G45" s="265"/>
      <c r="H45" s="265"/>
      <c r="I45" s="265"/>
      <c r="J45" s="260"/>
      <c r="K45" s="25"/>
      <c r="L45" s="261"/>
      <c r="M45" s="266"/>
      <c r="N45" s="261"/>
      <c r="O45" s="261"/>
      <c r="P45" s="258"/>
    </row>
    <row r="46" spans="1:16" ht="16.5" x14ac:dyDescent="0.3">
      <c r="A46" s="255"/>
      <c r="B46" s="343"/>
      <c r="C46" s="344"/>
      <c r="D46" s="344"/>
      <c r="E46" s="344"/>
      <c r="F46" s="344"/>
      <c r="G46" s="344"/>
      <c r="H46" s="344"/>
      <c r="I46" s="344"/>
      <c r="J46" s="19"/>
      <c r="K46" s="19"/>
      <c r="L46" s="261"/>
      <c r="M46" s="261"/>
      <c r="N46" s="261"/>
      <c r="O46" s="325">
        <v>3000</v>
      </c>
      <c r="P46" s="258"/>
    </row>
    <row r="47" spans="1:16" x14ac:dyDescent="0.2">
      <c r="A47" s="255"/>
      <c r="B47" s="268"/>
      <c r="C47" s="19"/>
      <c r="D47" s="260"/>
      <c r="E47" s="260"/>
      <c r="F47" s="260"/>
      <c r="G47" s="260"/>
      <c r="H47" s="260"/>
      <c r="I47" s="269"/>
      <c r="J47" s="269"/>
      <c r="K47" s="257"/>
      <c r="L47" s="269"/>
      <c r="M47" s="257"/>
      <c r="N47" s="257"/>
      <c r="O47" s="25" t="s">
        <v>1146</v>
      </c>
      <c r="P47" s="258"/>
    </row>
    <row r="48" spans="1:16" x14ac:dyDescent="0.2">
      <c r="A48" s="263"/>
      <c r="B48" s="270"/>
      <c r="C48" s="271"/>
      <c r="D48" s="270"/>
      <c r="E48" s="270"/>
      <c r="F48" s="270"/>
      <c r="G48" s="270"/>
      <c r="H48" s="270"/>
      <c r="I48" s="272"/>
      <c r="J48" s="272"/>
      <c r="K48" s="273"/>
      <c r="L48" s="272"/>
      <c r="M48" s="273"/>
      <c r="N48" s="273"/>
      <c r="O48" s="274"/>
      <c r="P48" s="270"/>
    </row>
    <row r="49" spans="1:16" x14ac:dyDescent="0.2">
      <c r="A49" s="263"/>
      <c r="B49" s="275"/>
      <c r="C49" s="276"/>
      <c r="D49" s="275"/>
      <c r="E49" s="275"/>
      <c r="F49" s="275"/>
      <c r="G49" s="275"/>
      <c r="H49" s="275"/>
      <c r="I49" s="277"/>
      <c r="J49" s="277"/>
      <c r="K49" s="278"/>
      <c r="L49" s="277"/>
      <c r="M49" s="278"/>
      <c r="N49" s="278"/>
      <c r="O49" s="279"/>
      <c r="P49" s="275"/>
    </row>
    <row r="50" spans="1:16" s="354" customFormat="1" ht="19.5" x14ac:dyDescent="0.4">
      <c r="A50" s="255"/>
      <c r="B50" s="370" t="s">
        <v>1147</v>
      </c>
      <c r="C50" s="371"/>
      <c r="D50" s="363"/>
      <c r="E50" s="363"/>
      <c r="F50" s="363"/>
      <c r="G50" s="363"/>
      <c r="H50" s="363"/>
      <c r="I50" s="372"/>
      <c r="J50" s="372"/>
      <c r="K50" s="373"/>
      <c r="L50" s="372"/>
      <c r="M50" s="373"/>
      <c r="N50" s="373"/>
      <c r="O50" s="373"/>
      <c r="P50" s="374"/>
    </row>
    <row r="51" spans="1:16" s="354" customFormat="1" ht="30" customHeight="1" x14ac:dyDescent="0.3">
      <c r="A51" s="255"/>
      <c r="B51" s="376" t="s">
        <v>1221</v>
      </c>
      <c r="C51" s="375"/>
      <c r="D51" s="375"/>
      <c r="E51" s="375"/>
      <c r="F51" s="375"/>
      <c r="G51" s="375"/>
      <c r="H51" s="375"/>
      <c r="I51" s="375"/>
      <c r="J51" s="375"/>
      <c r="K51" s="375"/>
      <c r="L51" s="375"/>
      <c r="M51" s="375"/>
      <c r="N51" s="373"/>
      <c r="O51" s="373"/>
      <c r="P51" s="374"/>
    </row>
    <row r="52" spans="1:16" ht="15" x14ac:dyDescent="0.3">
      <c r="A52" s="255"/>
      <c r="B52" s="377" t="s">
        <v>1223</v>
      </c>
      <c r="C52" s="43"/>
      <c r="D52" s="43"/>
      <c r="E52" s="43"/>
      <c r="F52" s="43"/>
      <c r="G52" s="43"/>
      <c r="H52" s="43"/>
      <c r="I52" s="43"/>
      <c r="J52" s="43"/>
      <c r="K52" s="43"/>
      <c r="L52" s="43"/>
      <c r="M52" s="43"/>
      <c r="N52" s="257"/>
      <c r="O52" s="257"/>
      <c r="P52" s="258"/>
    </row>
    <row r="53" spans="1:16" ht="15" x14ac:dyDescent="0.3">
      <c r="A53" s="255"/>
      <c r="B53" s="377" t="s">
        <v>1224</v>
      </c>
      <c r="C53" s="43"/>
      <c r="D53" s="43"/>
      <c r="E53" s="43"/>
      <c r="F53" s="43"/>
      <c r="G53" s="43"/>
      <c r="H53" s="43"/>
      <c r="I53" s="43"/>
      <c r="J53" s="43"/>
      <c r="K53" s="43"/>
      <c r="L53" s="43"/>
      <c r="M53" s="43"/>
      <c r="N53" s="257"/>
      <c r="O53" s="257"/>
      <c r="P53" s="258"/>
    </row>
    <row r="54" spans="1:16" ht="15" x14ac:dyDescent="0.3">
      <c r="A54" s="255"/>
      <c r="B54" s="377" t="s">
        <v>1222</v>
      </c>
      <c r="C54" s="43"/>
      <c r="D54" s="43"/>
      <c r="E54" s="43"/>
      <c r="F54" s="43"/>
      <c r="G54" s="43"/>
      <c r="H54" s="43"/>
      <c r="I54" s="43"/>
      <c r="J54" s="43"/>
      <c r="K54" s="43"/>
      <c r="L54" s="43"/>
      <c r="M54" s="43"/>
      <c r="N54" s="257"/>
      <c r="O54" s="257"/>
      <c r="P54" s="258"/>
    </row>
    <row r="55" spans="1:16" x14ac:dyDescent="0.2">
      <c r="A55" s="255"/>
      <c r="B55" s="268"/>
      <c r="C55" s="19"/>
      <c r="D55" s="260"/>
      <c r="E55" s="260"/>
      <c r="F55" s="260"/>
      <c r="G55" s="260"/>
      <c r="H55" s="260"/>
      <c r="I55" s="269"/>
      <c r="J55" s="269"/>
      <c r="K55" s="269"/>
      <c r="L55" s="269"/>
      <c r="M55" s="269"/>
      <c r="N55" s="261"/>
      <c r="O55" s="261"/>
      <c r="P55" s="258"/>
    </row>
    <row r="56" spans="1:16" ht="15.75" x14ac:dyDescent="0.25">
      <c r="A56" s="255"/>
      <c r="B56" s="259" t="s">
        <v>1148</v>
      </c>
      <c r="C56" s="19"/>
      <c r="D56" s="260"/>
      <c r="E56" s="260"/>
      <c r="F56" s="260"/>
      <c r="G56" s="260"/>
      <c r="H56" s="260"/>
      <c r="I56" s="269"/>
      <c r="J56" s="269"/>
      <c r="K56" s="269"/>
      <c r="L56" s="269"/>
      <c r="M56" s="261"/>
      <c r="N56" s="261"/>
      <c r="O56" s="261"/>
      <c r="P56" s="258"/>
    </row>
    <row r="57" spans="1:16" x14ac:dyDescent="0.2">
      <c r="A57" s="255"/>
      <c r="B57" s="346" t="s">
        <v>1183</v>
      </c>
      <c r="C57" s="347"/>
      <c r="D57" s="347"/>
      <c r="E57" s="347"/>
      <c r="F57" s="347"/>
      <c r="G57" s="347"/>
      <c r="H57" s="347"/>
      <c r="I57" s="348"/>
      <c r="J57" s="269"/>
      <c r="K57" s="269"/>
      <c r="L57" s="269"/>
      <c r="M57" s="281">
        <v>5000</v>
      </c>
      <c r="N57" s="261"/>
      <c r="O57" s="261"/>
      <c r="P57" s="258"/>
    </row>
    <row r="58" spans="1:16" x14ac:dyDescent="0.2">
      <c r="A58" s="255"/>
      <c r="B58" s="346" t="s">
        <v>1184</v>
      </c>
      <c r="C58" s="347"/>
      <c r="D58" s="347"/>
      <c r="E58" s="347"/>
      <c r="F58" s="347"/>
      <c r="G58" s="347"/>
      <c r="H58" s="347"/>
      <c r="I58" s="348"/>
      <c r="J58" s="269"/>
      <c r="K58" s="269"/>
      <c r="L58" s="269"/>
      <c r="M58" s="281">
        <v>2000</v>
      </c>
      <c r="N58" s="261"/>
      <c r="O58" s="261"/>
      <c r="P58" s="258"/>
    </row>
    <row r="59" spans="1:16" x14ac:dyDescent="0.2">
      <c r="A59" s="255"/>
      <c r="B59" s="346"/>
      <c r="C59" s="347"/>
      <c r="D59" s="347"/>
      <c r="E59" s="347"/>
      <c r="F59" s="347"/>
      <c r="G59" s="347"/>
      <c r="H59" s="347"/>
      <c r="I59" s="348"/>
      <c r="J59" s="269"/>
      <c r="K59" s="269"/>
      <c r="L59" s="269"/>
      <c r="M59" s="281"/>
      <c r="N59" s="261"/>
      <c r="O59" s="261"/>
      <c r="P59" s="258"/>
    </row>
    <row r="60" spans="1:16" x14ac:dyDescent="0.2">
      <c r="A60" s="255"/>
      <c r="B60" s="346"/>
      <c r="C60" s="347"/>
      <c r="D60" s="347"/>
      <c r="E60" s="347"/>
      <c r="F60" s="347"/>
      <c r="G60" s="347"/>
      <c r="H60" s="347"/>
      <c r="I60" s="348"/>
      <c r="J60" s="269"/>
      <c r="K60" s="269"/>
      <c r="L60" s="269"/>
      <c r="M60" s="281"/>
      <c r="N60" s="261"/>
      <c r="O60" s="261"/>
      <c r="P60" s="258"/>
    </row>
    <row r="61" spans="1:16" x14ac:dyDescent="0.2">
      <c r="A61" s="255"/>
      <c r="B61" s="346"/>
      <c r="C61" s="347"/>
      <c r="D61" s="347"/>
      <c r="E61" s="347"/>
      <c r="F61" s="347"/>
      <c r="G61" s="347"/>
      <c r="H61" s="347"/>
      <c r="I61" s="348"/>
      <c r="J61" s="269"/>
      <c r="K61" s="269"/>
      <c r="L61" s="269"/>
      <c r="M61" s="281"/>
      <c r="N61" s="261"/>
      <c r="O61" s="261"/>
      <c r="P61" s="258"/>
    </row>
    <row r="62" spans="1:16" x14ac:dyDescent="0.2">
      <c r="A62" s="255"/>
      <c r="B62" s="268"/>
      <c r="C62" s="19"/>
      <c r="D62" s="260"/>
      <c r="E62" s="260"/>
      <c r="F62" s="260"/>
      <c r="G62" s="260"/>
      <c r="H62" s="260"/>
      <c r="I62" s="269"/>
      <c r="J62" s="269"/>
      <c r="K62" s="269"/>
      <c r="L62" s="269"/>
      <c r="M62" s="269"/>
      <c r="N62" s="261"/>
      <c r="O62" s="261"/>
      <c r="P62" s="258"/>
    </row>
    <row r="63" spans="1:16" x14ac:dyDescent="0.2">
      <c r="A63" s="255"/>
      <c r="B63" s="268"/>
      <c r="C63" s="19"/>
      <c r="D63" s="19"/>
      <c r="E63" s="260"/>
      <c r="F63" s="260"/>
      <c r="G63" s="260"/>
      <c r="H63" s="260"/>
      <c r="I63" s="269"/>
      <c r="J63" s="269"/>
      <c r="K63" s="269"/>
      <c r="L63" s="269"/>
      <c r="M63" s="267">
        <v>7000</v>
      </c>
      <c r="N63" s="269"/>
      <c r="O63" s="269"/>
      <c r="P63" s="258"/>
    </row>
    <row r="64" spans="1:16" x14ac:dyDescent="0.2">
      <c r="A64" s="255"/>
      <c r="B64" s="268"/>
      <c r="C64" s="19"/>
      <c r="D64" s="19"/>
      <c r="E64" s="260"/>
      <c r="F64" s="260"/>
      <c r="G64" s="260"/>
      <c r="H64" s="260"/>
      <c r="I64" s="269"/>
      <c r="J64" s="269"/>
      <c r="K64" s="269"/>
      <c r="L64" s="269"/>
      <c r="M64" s="269"/>
      <c r="N64" s="269"/>
      <c r="O64" s="269"/>
      <c r="P64" s="258"/>
    </row>
    <row r="65" spans="1:16" ht="15.75" x14ac:dyDescent="0.25">
      <c r="A65" s="255"/>
      <c r="B65" s="259" t="s">
        <v>1149</v>
      </c>
      <c r="C65" s="19"/>
      <c r="D65" s="260"/>
      <c r="E65" s="260"/>
      <c r="F65" s="260"/>
      <c r="G65" s="260"/>
      <c r="H65" s="260"/>
      <c r="I65" s="269"/>
      <c r="J65" s="269"/>
      <c r="K65" s="269"/>
      <c r="L65" s="269"/>
      <c r="M65" s="269"/>
      <c r="N65" s="269"/>
      <c r="O65" s="269"/>
      <c r="P65" s="258"/>
    </row>
    <row r="66" spans="1:16" x14ac:dyDescent="0.2">
      <c r="A66" s="255"/>
      <c r="B66" s="346" t="s">
        <v>1185</v>
      </c>
      <c r="C66" s="347"/>
      <c r="D66" s="347"/>
      <c r="E66" s="347"/>
      <c r="F66" s="347"/>
      <c r="G66" s="347"/>
      <c r="H66" s="347"/>
      <c r="I66" s="348"/>
      <c r="J66" s="25"/>
      <c r="K66" s="269"/>
      <c r="L66" s="27"/>
      <c r="M66" s="281">
        <v>1300</v>
      </c>
      <c r="N66" s="27"/>
      <c r="O66" s="27"/>
      <c r="P66" s="28"/>
    </row>
    <row r="67" spans="1:16" x14ac:dyDescent="0.2">
      <c r="A67" s="255"/>
      <c r="B67" s="346"/>
      <c r="C67" s="347"/>
      <c r="D67" s="347"/>
      <c r="E67" s="347"/>
      <c r="F67" s="347"/>
      <c r="G67" s="347"/>
      <c r="H67" s="347"/>
      <c r="I67" s="348"/>
      <c r="J67" s="269"/>
      <c r="K67" s="269"/>
      <c r="L67" s="269"/>
      <c r="M67" s="281"/>
      <c r="N67" s="269"/>
      <c r="O67" s="269"/>
      <c r="P67" s="258"/>
    </row>
    <row r="68" spans="1:16" x14ac:dyDescent="0.2">
      <c r="A68" s="255"/>
      <c r="B68" s="346"/>
      <c r="C68" s="347"/>
      <c r="D68" s="347"/>
      <c r="E68" s="347"/>
      <c r="F68" s="347"/>
      <c r="G68" s="347"/>
      <c r="H68" s="347"/>
      <c r="I68" s="348"/>
      <c r="J68" s="257"/>
      <c r="K68" s="269"/>
      <c r="L68" s="266"/>
      <c r="M68" s="281"/>
      <c r="N68" s="266"/>
      <c r="O68" s="266"/>
      <c r="P68" s="258"/>
    </row>
    <row r="69" spans="1:16" x14ac:dyDescent="0.2">
      <c r="A69" s="255"/>
      <c r="B69" s="268"/>
      <c r="C69" s="260"/>
      <c r="D69" s="260"/>
      <c r="E69" s="260"/>
      <c r="F69" s="260"/>
      <c r="G69" s="260"/>
      <c r="H69" s="260"/>
      <c r="I69" s="257"/>
      <c r="J69" s="257"/>
      <c r="K69" s="269"/>
      <c r="L69" s="266"/>
      <c r="M69" s="261"/>
      <c r="N69" s="266"/>
      <c r="O69" s="266"/>
      <c r="P69" s="258"/>
    </row>
    <row r="70" spans="1:16" x14ac:dyDescent="0.2">
      <c r="A70" s="255"/>
      <c r="B70" s="268"/>
      <c r="C70" s="260"/>
      <c r="D70" s="260"/>
      <c r="E70" s="260"/>
      <c r="F70" s="260"/>
      <c r="G70" s="260"/>
      <c r="H70" s="260"/>
      <c r="I70" s="19"/>
      <c r="J70" s="19"/>
      <c r="K70" s="269"/>
      <c r="L70" s="266"/>
      <c r="M70" s="267">
        <v>1300</v>
      </c>
      <c r="N70" s="266"/>
      <c r="O70" s="266"/>
      <c r="P70" s="258"/>
    </row>
    <row r="71" spans="1:16" x14ac:dyDescent="0.2">
      <c r="A71" s="255"/>
      <c r="B71" s="268"/>
      <c r="C71" s="260"/>
      <c r="D71" s="260"/>
      <c r="E71" s="260"/>
      <c r="F71" s="260"/>
      <c r="G71" s="260"/>
      <c r="H71" s="260"/>
      <c r="I71" s="257"/>
      <c r="J71" s="257"/>
      <c r="K71" s="261"/>
      <c r="L71" s="266"/>
      <c r="M71" s="266"/>
      <c r="N71" s="266"/>
      <c r="O71" s="266"/>
      <c r="P71" s="258"/>
    </row>
    <row r="72" spans="1:16" ht="15.75" x14ac:dyDescent="0.25">
      <c r="A72" s="249"/>
      <c r="B72" s="7"/>
      <c r="C72" s="1"/>
      <c r="D72" s="20"/>
      <c r="E72" s="20"/>
      <c r="F72" s="20"/>
      <c r="G72" s="20"/>
      <c r="H72" s="20"/>
      <c r="I72" s="19"/>
      <c r="J72" s="19"/>
      <c r="K72" s="24"/>
      <c r="L72" s="21"/>
      <c r="M72" s="266"/>
      <c r="N72" s="266"/>
      <c r="O72" s="325">
        <v>8300</v>
      </c>
      <c r="P72" s="8"/>
    </row>
    <row r="73" spans="1:16" x14ac:dyDescent="0.2">
      <c r="A73" s="249"/>
      <c r="B73" s="32"/>
      <c r="C73" s="33"/>
      <c r="D73" s="33"/>
      <c r="E73" s="33"/>
      <c r="F73" s="33"/>
      <c r="G73" s="33"/>
      <c r="H73" s="33"/>
      <c r="I73" s="34"/>
      <c r="J73" s="34"/>
      <c r="K73" s="34"/>
      <c r="L73" s="34"/>
      <c r="M73" s="34"/>
      <c r="N73" s="34"/>
      <c r="O73" s="282" t="s">
        <v>1146</v>
      </c>
      <c r="P73" s="35"/>
    </row>
    <row r="74" spans="1:16" x14ac:dyDescent="0.2">
      <c r="A74" s="241"/>
      <c r="B74" s="1"/>
      <c r="C74" s="1"/>
      <c r="D74" s="1"/>
      <c r="E74" s="1"/>
      <c r="F74" s="1"/>
      <c r="G74" s="1"/>
      <c r="H74" s="1"/>
      <c r="I74" s="283"/>
      <c r="J74" s="283"/>
      <c r="K74" s="283"/>
      <c r="L74" s="283"/>
      <c r="M74" s="283"/>
      <c r="N74" s="283"/>
      <c r="O74" s="283"/>
      <c r="P74" s="1"/>
    </row>
    <row r="75" spans="1:16" ht="21" customHeight="1" x14ac:dyDescent="0.2">
      <c r="A75" s="241"/>
      <c r="B75" s="1"/>
      <c r="C75" s="1"/>
      <c r="D75" s="1"/>
      <c r="E75" s="1"/>
      <c r="F75" s="1"/>
      <c r="G75" s="1"/>
      <c r="H75" s="1"/>
      <c r="I75" s="283"/>
      <c r="J75" s="283"/>
      <c r="K75" s="283"/>
      <c r="L75" s="283"/>
      <c r="M75" s="283"/>
      <c r="N75" s="283"/>
      <c r="O75" s="283"/>
      <c r="P75" s="1"/>
    </row>
    <row r="76" spans="1:16" s="354" customFormat="1" ht="19.5" x14ac:dyDescent="0.4">
      <c r="A76" s="255"/>
      <c r="B76" s="378" t="s">
        <v>1226</v>
      </c>
      <c r="C76" s="379"/>
      <c r="D76" s="379"/>
      <c r="E76" s="379"/>
      <c r="F76" s="379"/>
      <c r="G76" s="379"/>
      <c r="H76" s="379"/>
      <c r="I76" s="379"/>
      <c r="J76" s="379"/>
      <c r="K76" s="379"/>
      <c r="L76" s="379"/>
      <c r="M76" s="379"/>
      <c r="N76" s="379"/>
      <c r="O76" s="379"/>
      <c r="P76" s="380"/>
    </row>
    <row r="77" spans="1:16" s="354" customFormat="1" ht="19.5" x14ac:dyDescent="0.4">
      <c r="A77" s="255"/>
      <c r="B77" s="370" t="s">
        <v>1225</v>
      </c>
      <c r="C77" s="381"/>
      <c r="D77" s="381"/>
      <c r="E77" s="381"/>
      <c r="F77" s="381"/>
      <c r="G77" s="381"/>
      <c r="H77" s="381"/>
      <c r="I77" s="381"/>
      <c r="J77" s="381"/>
      <c r="K77" s="381"/>
      <c r="L77" s="381"/>
      <c r="M77" s="381"/>
      <c r="N77" s="381"/>
      <c r="O77" s="381"/>
      <c r="P77" s="382"/>
    </row>
    <row r="78" spans="1:16" s="354" customFormat="1" ht="8.25" customHeight="1" x14ac:dyDescent="0.4">
      <c r="A78" s="255"/>
      <c r="B78" s="370"/>
      <c r="C78" s="381"/>
      <c r="D78" s="381"/>
      <c r="E78" s="381"/>
      <c r="F78" s="381"/>
      <c r="G78" s="381"/>
      <c r="H78" s="381"/>
      <c r="I78" s="381"/>
      <c r="J78" s="381"/>
      <c r="K78" s="381"/>
      <c r="L78" s="381"/>
      <c r="M78" s="381"/>
      <c r="N78" s="381"/>
      <c r="O78" s="381"/>
      <c r="P78" s="382"/>
    </row>
    <row r="79" spans="1:16" s="354" customFormat="1" ht="12.75" customHeight="1" x14ac:dyDescent="0.3">
      <c r="A79" s="255"/>
      <c r="B79" s="376" t="s">
        <v>1228</v>
      </c>
      <c r="C79" s="375"/>
      <c r="D79" s="375"/>
      <c r="E79" s="375"/>
      <c r="F79" s="375"/>
      <c r="G79" s="375"/>
      <c r="H79" s="375"/>
      <c r="I79" s="375"/>
      <c r="J79" s="375"/>
      <c r="K79" s="375"/>
      <c r="L79" s="375"/>
      <c r="M79" s="375"/>
      <c r="N79" s="373"/>
      <c r="O79" s="373"/>
      <c r="P79" s="374"/>
    </row>
    <row r="80" spans="1:16" ht="15" x14ac:dyDescent="0.3">
      <c r="A80" s="255"/>
      <c r="B80" s="377" t="s">
        <v>1229</v>
      </c>
      <c r="C80" s="43"/>
      <c r="D80" s="43"/>
      <c r="E80" s="43"/>
      <c r="F80" s="43"/>
      <c r="G80" s="43"/>
      <c r="H80" s="43"/>
      <c r="I80" s="43"/>
      <c r="J80" s="43"/>
      <c r="K80" s="43"/>
      <c r="L80" s="43"/>
      <c r="M80" s="43"/>
      <c r="N80" s="257"/>
      <c r="O80" s="257"/>
      <c r="P80" s="258"/>
    </row>
    <row r="81" spans="1:16" ht="15" x14ac:dyDescent="0.3">
      <c r="A81" s="255"/>
      <c r="B81" s="377" t="s">
        <v>1230</v>
      </c>
      <c r="C81" s="43"/>
      <c r="D81" s="43"/>
      <c r="E81" s="43"/>
      <c r="F81" s="43"/>
      <c r="G81" s="43"/>
      <c r="H81" s="43"/>
      <c r="I81" s="43"/>
      <c r="J81" s="43"/>
      <c r="K81" s="43"/>
      <c r="L81" s="43"/>
      <c r="M81" s="43"/>
      <c r="N81" s="257"/>
      <c r="O81" s="257"/>
      <c r="P81" s="258"/>
    </row>
    <row r="82" spans="1:16" ht="12.75" customHeight="1" x14ac:dyDescent="0.3">
      <c r="A82" s="255"/>
      <c r="B82" s="377" t="s">
        <v>1222</v>
      </c>
      <c r="C82" s="43"/>
      <c r="D82" s="43"/>
      <c r="E82" s="43"/>
      <c r="F82" s="43"/>
      <c r="G82" s="43"/>
      <c r="H82" s="43"/>
      <c r="I82" s="43"/>
      <c r="J82" s="43"/>
      <c r="K82" s="43"/>
      <c r="L82" s="43"/>
      <c r="M82" s="43"/>
      <c r="N82" s="257"/>
      <c r="O82" s="257"/>
      <c r="P82" s="258"/>
    </row>
    <row r="83" spans="1:16" x14ac:dyDescent="0.2">
      <c r="A83" s="255"/>
      <c r="B83" s="345"/>
      <c r="C83" s="43"/>
      <c r="D83" s="43"/>
      <c r="E83" s="43"/>
      <c r="F83" s="43"/>
      <c r="G83" s="43"/>
      <c r="H83" s="43"/>
      <c r="I83" s="43"/>
      <c r="J83" s="43"/>
      <c r="K83" s="43"/>
      <c r="L83" s="43"/>
      <c r="M83" s="43"/>
      <c r="N83" s="257"/>
      <c r="O83" s="257"/>
      <c r="P83" s="258"/>
    </row>
    <row r="84" spans="1:16" x14ac:dyDescent="0.2">
      <c r="A84" s="255"/>
      <c r="B84" s="268"/>
      <c r="C84" s="260"/>
      <c r="D84" s="19"/>
      <c r="E84" s="260"/>
      <c r="F84" s="260"/>
      <c r="G84" s="260"/>
      <c r="H84" s="260"/>
      <c r="I84" s="260"/>
      <c r="J84" s="260"/>
      <c r="K84" s="284" t="s">
        <v>1151</v>
      </c>
      <c r="L84" s="25"/>
      <c r="M84" s="25" t="s">
        <v>3</v>
      </c>
      <c r="N84" s="25"/>
      <c r="O84" s="25" t="s">
        <v>3</v>
      </c>
      <c r="P84" s="285"/>
    </row>
    <row r="85" spans="1:16" ht="15.75" x14ac:dyDescent="0.25">
      <c r="A85" s="255"/>
      <c r="B85" s="259" t="s">
        <v>1152</v>
      </c>
      <c r="C85" s="260"/>
      <c r="D85" s="260"/>
      <c r="E85" s="260"/>
      <c r="F85" s="260"/>
      <c r="G85" s="260"/>
      <c r="H85" s="260"/>
      <c r="I85" s="260"/>
      <c r="J85" s="260"/>
      <c r="K85" s="286" t="s">
        <v>1153</v>
      </c>
      <c r="L85" s="260"/>
      <c r="M85" s="260"/>
      <c r="N85" s="260"/>
      <c r="O85" s="260"/>
      <c r="P85" s="258"/>
    </row>
    <row r="86" spans="1:16" x14ac:dyDescent="0.2">
      <c r="A86" s="255"/>
      <c r="B86" s="346" t="s">
        <v>1186</v>
      </c>
      <c r="C86" s="347"/>
      <c r="D86" s="347"/>
      <c r="E86" s="347"/>
      <c r="F86" s="347"/>
      <c r="G86" s="347"/>
      <c r="H86" s="347"/>
      <c r="I86" s="348"/>
      <c r="J86" s="260"/>
      <c r="K86" s="287">
        <v>44439</v>
      </c>
      <c r="L86" s="261"/>
      <c r="M86" s="281">
        <v>21500</v>
      </c>
      <c r="N86" s="261"/>
      <c r="O86" s="261"/>
      <c r="P86" s="288"/>
    </row>
    <row r="87" spans="1:16" x14ac:dyDescent="0.2">
      <c r="A87" s="255"/>
      <c r="B87" s="346" t="s">
        <v>1187</v>
      </c>
      <c r="C87" s="347"/>
      <c r="D87" s="347"/>
      <c r="E87" s="347"/>
      <c r="F87" s="347"/>
      <c r="G87" s="347"/>
      <c r="H87" s="347"/>
      <c r="I87" s="348"/>
      <c r="J87" s="260"/>
      <c r="K87" s="287">
        <v>44377</v>
      </c>
      <c r="L87" s="261"/>
      <c r="M87" s="281">
        <v>31300</v>
      </c>
      <c r="N87" s="261"/>
      <c r="O87" s="261"/>
      <c r="P87" s="288"/>
    </row>
    <row r="88" spans="1:16" x14ac:dyDescent="0.2">
      <c r="A88" s="255"/>
      <c r="B88" s="346" t="s">
        <v>1188</v>
      </c>
      <c r="C88" s="347"/>
      <c r="D88" s="347"/>
      <c r="E88" s="347"/>
      <c r="F88" s="347"/>
      <c r="G88" s="347"/>
      <c r="H88" s="347"/>
      <c r="I88" s="348"/>
      <c r="J88" s="260"/>
      <c r="K88" s="287">
        <v>44408</v>
      </c>
      <c r="L88" s="261"/>
      <c r="M88" s="281">
        <v>25250</v>
      </c>
      <c r="N88" s="261"/>
      <c r="O88" s="261"/>
      <c r="P88" s="288"/>
    </row>
    <row r="89" spans="1:16" x14ac:dyDescent="0.2">
      <c r="A89" s="255"/>
      <c r="B89" s="346"/>
      <c r="C89" s="347"/>
      <c r="D89" s="347"/>
      <c r="E89" s="347"/>
      <c r="F89" s="347"/>
      <c r="G89" s="347"/>
      <c r="H89" s="347"/>
      <c r="I89" s="348"/>
      <c r="J89" s="260"/>
      <c r="K89" s="287"/>
      <c r="L89" s="261"/>
      <c r="M89" s="281"/>
      <c r="N89" s="261"/>
      <c r="O89" s="261"/>
      <c r="P89" s="288"/>
    </row>
    <row r="90" spans="1:16" x14ac:dyDescent="0.2">
      <c r="A90" s="255"/>
      <c r="B90" s="346"/>
      <c r="C90" s="347"/>
      <c r="D90" s="347"/>
      <c r="E90" s="347"/>
      <c r="F90" s="347"/>
      <c r="G90" s="347"/>
      <c r="H90" s="347"/>
      <c r="I90" s="348"/>
      <c r="J90" s="260"/>
      <c r="K90" s="287"/>
      <c r="L90" s="261"/>
      <c r="M90" s="281"/>
      <c r="N90" s="261"/>
      <c r="O90" s="261"/>
      <c r="P90" s="288"/>
    </row>
    <row r="91" spans="1:16" ht="6.75" customHeight="1" x14ac:dyDescent="0.2">
      <c r="A91" s="255"/>
      <c r="B91" s="268"/>
      <c r="C91" s="260"/>
      <c r="D91" s="260"/>
      <c r="E91" s="260"/>
      <c r="F91" s="260"/>
      <c r="G91" s="260"/>
      <c r="H91" s="260"/>
      <c r="I91" s="260"/>
      <c r="J91" s="260"/>
      <c r="K91" s="289"/>
      <c r="L91" s="261"/>
      <c r="M91" s="261"/>
      <c r="N91" s="261"/>
      <c r="O91" s="261"/>
      <c r="P91" s="288"/>
    </row>
    <row r="92" spans="1:16" x14ac:dyDescent="0.2">
      <c r="A92" s="255"/>
      <c r="B92" s="268"/>
      <c r="C92" s="260"/>
      <c r="D92" s="260"/>
      <c r="E92" s="260"/>
      <c r="F92" s="260"/>
      <c r="G92" s="260"/>
      <c r="H92" s="260"/>
      <c r="I92" s="260"/>
      <c r="J92" s="260"/>
      <c r="K92" s="289"/>
      <c r="L92" s="261"/>
      <c r="M92" s="267">
        <v>78050</v>
      </c>
      <c r="N92" s="266"/>
      <c r="O92" s="261"/>
      <c r="P92" s="288"/>
    </row>
    <row r="93" spans="1:16" ht="0.75" customHeight="1" x14ac:dyDescent="0.2">
      <c r="A93" s="255"/>
      <c r="B93" s="268"/>
      <c r="C93" s="260"/>
      <c r="D93" s="260"/>
      <c r="E93" s="260"/>
      <c r="F93" s="260"/>
      <c r="G93" s="260"/>
      <c r="H93" s="260"/>
      <c r="I93" s="260"/>
      <c r="J93" s="260"/>
      <c r="K93" s="290"/>
      <c r="L93" s="261"/>
      <c r="M93" s="266"/>
      <c r="N93" s="266"/>
      <c r="O93" s="261"/>
      <c r="P93" s="288"/>
    </row>
    <row r="94" spans="1:16" ht="15.75" x14ac:dyDescent="0.25">
      <c r="A94" s="255"/>
      <c r="B94" s="259" t="s">
        <v>1154</v>
      </c>
      <c r="C94" s="260"/>
      <c r="D94" s="260"/>
      <c r="E94" s="260"/>
      <c r="F94" s="260"/>
      <c r="G94" s="260"/>
      <c r="H94" s="260"/>
      <c r="I94" s="260"/>
      <c r="J94" s="260"/>
      <c r="K94" s="289"/>
      <c r="L94" s="261"/>
      <c r="M94" s="260"/>
      <c r="N94" s="260"/>
      <c r="O94" s="261"/>
      <c r="P94" s="288"/>
    </row>
    <row r="95" spans="1:16" x14ac:dyDescent="0.2">
      <c r="A95" s="255"/>
      <c r="B95" s="346" t="s">
        <v>1189</v>
      </c>
      <c r="C95" s="347"/>
      <c r="D95" s="347"/>
      <c r="E95" s="347"/>
      <c r="F95" s="347"/>
      <c r="G95" s="347"/>
      <c r="H95" s="347"/>
      <c r="I95" s="348"/>
      <c r="J95" s="260"/>
      <c r="K95" s="287">
        <v>44287</v>
      </c>
      <c r="L95" s="261"/>
      <c r="M95" s="281">
        <v>9750</v>
      </c>
      <c r="N95" s="261"/>
      <c r="O95" s="261"/>
      <c r="P95" s="288"/>
    </row>
    <row r="96" spans="1:16" x14ac:dyDescent="0.2">
      <c r="A96" s="255"/>
      <c r="B96" s="346" t="s">
        <v>1190</v>
      </c>
      <c r="C96" s="347"/>
      <c r="D96" s="347"/>
      <c r="E96" s="347"/>
      <c r="F96" s="347"/>
      <c r="G96" s="347"/>
      <c r="H96" s="347"/>
      <c r="I96" s="348"/>
      <c r="J96" s="260"/>
      <c r="K96" s="287">
        <v>44439</v>
      </c>
      <c r="L96" s="261"/>
      <c r="M96" s="281">
        <v>3500</v>
      </c>
      <c r="N96" s="261"/>
      <c r="O96" s="261"/>
      <c r="P96" s="288"/>
    </row>
    <row r="97" spans="1:16" x14ac:dyDescent="0.2">
      <c r="A97" s="255"/>
      <c r="B97" s="346"/>
      <c r="C97" s="347"/>
      <c r="D97" s="347"/>
      <c r="E97" s="347"/>
      <c r="F97" s="347"/>
      <c r="G97" s="347"/>
      <c r="H97" s="347"/>
      <c r="I97" s="348"/>
      <c r="J97" s="260"/>
      <c r="K97" s="287"/>
      <c r="L97" s="261"/>
      <c r="M97" s="281"/>
      <c r="N97" s="261"/>
      <c r="O97" s="261"/>
      <c r="P97" s="288"/>
    </row>
    <row r="98" spans="1:16" x14ac:dyDescent="0.2">
      <c r="A98" s="255"/>
      <c r="B98" s="346"/>
      <c r="C98" s="347"/>
      <c r="D98" s="347"/>
      <c r="E98" s="347"/>
      <c r="F98" s="347"/>
      <c r="G98" s="347"/>
      <c r="H98" s="347"/>
      <c r="I98" s="348"/>
      <c r="J98" s="260"/>
      <c r="K98" s="287"/>
      <c r="L98" s="261"/>
      <c r="M98" s="281"/>
      <c r="N98" s="261"/>
      <c r="O98" s="261"/>
      <c r="P98" s="288"/>
    </row>
    <row r="99" spans="1:16" x14ac:dyDescent="0.2">
      <c r="A99" s="255"/>
      <c r="B99" s="346"/>
      <c r="C99" s="347"/>
      <c r="D99" s="347"/>
      <c r="E99" s="347"/>
      <c r="F99" s="347"/>
      <c r="G99" s="347"/>
      <c r="H99" s="347"/>
      <c r="I99" s="348"/>
      <c r="J99" s="260"/>
      <c r="K99" s="287"/>
      <c r="L99" s="261"/>
      <c r="M99" s="281"/>
      <c r="N99" s="261"/>
      <c r="O99" s="261"/>
      <c r="P99" s="288"/>
    </row>
    <row r="100" spans="1:16" ht="6" customHeight="1" x14ac:dyDescent="0.2">
      <c r="A100" s="255"/>
      <c r="B100" s="268"/>
      <c r="C100" s="260"/>
      <c r="D100" s="260"/>
      <c r="E100" s="260"/>
      <c r="F100" s="260"/>
      <c r="G100" s="260"/>
      <c r="H100" s="260"/>
      <c r="I100" s="260"/>
      <c r="J100" s="260"/>
      <c r="K100" s="289"/>
      <c r="L100" s="261"/>
      <c r="M100" s="261"/>
      <c r="N100" s="261"/>
      <c r="O100" s="261"/>
      <c r="P100" s="288"/>
    </row>
    <row r="101" spans="1:16" ht="14.25" customHeight="1" x14ac:dyDescent="0.2">
      <c r="A101" s="255"/>
      <c r="B101" s="268"/>
      <c r="C101" s="260"/>
      <c r="D101" s="260"/>
      <c r="E101" s="260"/>
      <c r="F101" s="260"/>
      <c r="G101" s="260"/>
      <c r="H101" s="260"/>
      <c r="I101" s="260"/>
      <c r="J101" s="260"/>
      <c r="K101" s="289"/>
      <c r="L101" s="261"/>
      <c r="M101" s="267">
        <v>13250</v>
      </c>
      <c r="N101" s="266"/>
      <c r="O101" s="261"/>
      <c r="P101" s="288"/>
    </row>
    <row r="102" spans="1:16" ht="7.5" customHeight="1" x14ac:dyDescent="0.2">
      <c r="A102" s="255"/>
      <c r="B102" s="268"/>
      <c r="C102" s="260"/>
      <c r="D102" s="260"/>
      <c r="E102" s="260"/>
      <c r="F102" s="260"/>
      <c r="G102" s="260"/>
      <c r="H102" s="260"/>
      <c r="I102" s="260"/>
      <c r="J102" s="260"/>
      <c r="K102" s="290"/>
      <c r="L102" s="261"/>
      <c r="M102" s="266"/>
      <c r="N102" s="266"/>
      <c r="O102" s="261"/>
      <c r="P102" s="288"/>
    </row>
    <row r="103" spans="1:16" ht="15.75" x14ac:dyDescent="0.25">
      <c r="A103" s="255"/>
      <c r="B103" s="259" t="s">
        <v>1155</v>
      </c>
      <c r="C103" s="260"/>
      <c r="D103" s="260"/>
      <c r="E103" s="260"/>
      <c r="F103" s="260"/>
      <c r="G103" s="260"/>
      <c r="H103" s="260"/>
      <c r="I103" s="260"/>
      <c r="J103" s="260"/>
      <c r="K103" s="289"/>
      <c r="L103" s="261"/>
      <c r="M103" s="260"/>
      <c r="N103" s="260"/>
      <c r="O103" s="261"/>
      <c r="P103" s="288"/>
    </row>
    <row r="104" spans="1:16" x14ac:dyDescent="0.2">
      <c r="A104" s="255"/>
      <c r="B104" s="346" t="s">
        <v>1191</v>
      </c>
      <c r="C104" s="347"/>
      <c r="D104" s="347"/>
      <c r="E104" s="347"/>
      <c r="F104" s="347"/>
      <c r="G104" s="347"/>
      <c r="H104" s="347"/>
      <c r="I104" s="348"/>
      <c r="J104" s="260"/>
      <c r="K104" s="287">
        <v>44439</v>
      </c>
      <c r="L104" s="261"/>
      <c r="M104" s="281">
        <v>8000</v>
      </c>
      <c r="N104" s="261"/>
      <c r="O104" s="261"/>
      <c r="P104" s="288"/>
    </row>
    <row r="105" spans="1:16" x14ac:dyDescent="0.2">
      <c r="A105" s="255"/>
      <c r="B105" s="346" t="s">
        <v>1192</v>
      </c>
      <c r="C105" s="347"/>
      <c r="D105" s="347"/>
      <c r="E105" s="347"/>
      <c r="F105" s="347"/>
      <c r="G105" s="347"/>
      <c r="H105" s="347"/>
      <c r="I105" s="348"/>
      <c r="J105" s="260"/>
      <c r="K105" s="287">
        <v>44439</v>
      </c>
      <c r="L105" s="261"/>
      <c r="M105" s="281">
        <v>17300</v>
      </c>
      <c r="N105" s="261"/>
      <c r="O105" s="261"/>
      <c r="P105" s="288"/>
    </row>
    <row r="106" spans="1:16" x14ac:dyDescent="0.2">
      <c r="A106" s="255"/>
      <c r="B106" s="346"/>
      <c r="C106" s="347"/>
      <c r="D106" s="347"/>
      <c r="E106" s="347"/>
      <c r="F106" s="347"/>
      <c r="G106" s="347"/>
      <c r="H106" s="347"/>
      <c r="I106" s="348"/>
      <c r="J106" s="260"/>
      <c r="K106" s="287"/>
      <c r="L106" s="261"/>
      <c r="M106" s="281"/>
      <c r="N106" s="261"/>
      <c r="O106" s="261"/>
      <c r="P106" s="288"/>
    </row>
    <row r="107" spans="1:16" ht="6" customHeight="1" x14ac:dyDescent="0.2">
      <c r="A107" s="255"/>
      <c r="B107" s="268"/>
      <c r="C107" s="260"/>
      <c r="D107" s="260"/>
      <c r="E107" s="260"/>
      <c r="F107" s="260"/>
      <c r="G107" s="260"/>
      <c r="H107" s="260"/>
      <c r="I107" s="260"/>
      <c r="J107" s="260"/>
      <c r="K107" s="289"/>
      <c r="L107" s="261"/>
      <c r="M107" s="261"/>
      <c r="N107" s="261"/>
      <c r="O107" s="261"/>
      <c r="P107" s="288"/>
    </row>
    <row r="108" spans="1:16" x14ac:dyDescent="0.2">
      <c r="A108" s="255"/>
      <c r="B108" s="268"/>
      <c r="C108" s="260"/>
      <c r="D108" s="260"/>
      <c r="E108" s="260"/>
      <c r="F108" s="260"/>
      <c r="G108" s="260"/>
      <c r="H108" s="260"/>
      <c r="I108" s="260"/>
      <c r="J108" s="260"/>
      <c r="K108" s="289"/>
      <c r="L108" s="261"/>
      <c r="M108" s="267">
        <v>25300</v>
      </c>
      <c r="N108" s="266"/>
      <c r="O108" s="261"/>
      <c r="P108" s="288"/>
    </row>
    <row r="109" spans="1:16" ht="8.25" customHeight="1" x14ac:dyDescent="0.2">
      <c r="A109" s="255"/>
      <c r="B109" s="268"/>
      <c r="C109" s="260"/>
      <c r="D109" s="260"/>
      <c r="E109" s="260"/>
      <c r="F109" s="260"/>
      <c r="G109" s="260"/>
      <c r="H109" s="260"/>
      <c r="I109" s="260"/>
      <c r="J109" s="260"/>
      <c r="K109" s="290"/>
      <c r="L109" s="261"/>
      <c r="M109" s="266"/>
      <c r="N109" s="266"/>
      <c r="O109" s="261"/>
      <c r="P109" s="288"/>
    </row>
    <row r="110" spans="1:16" x14ac:dyDescent="0.2">
      <c r="A110" s="255"/>
      <c r="B110" s="268"/>
      <c r="C110" s="260"/>
      <c r="D110" s="260"/>
      <c r="E110" s="260"/>
      <c r="F110" s="260"/>
      <c r="G110" s="260"/>
      <c r="H110" s="260"/>
      <c r="I110" s="260"/>
      <c r="J110" s="260"/>
      <c r="K110" s="266"/>
      <c r="L110" s="261"/>
      <c r="M110" s="266"/>
      <c r="N110" s="266"/>
      <c r="O110" s="261"/>
      <c r="P110" s="288"/>
    </row>
    <row r="111" spans="1:16" ht="15.75" x14ac:dyDescent="0.25">
      <c r="A111" s="255"/>
      <c r="B111" s="268"/>
      <c r="C111" s="260"/>
      <c r="D111" s="260"/>
      <c r="E111" s="260"/>
      <c r="F111" s="260"/>
      <c r="G111" s="260"/>
      <c r="H111" s="260"/>
      <c r="I111" s="19"/>
      <c r="J111" s="19"/>
      <c r="K111" s="266"/>
      <c r="L111" s="21"/>
      <c r="M111" s="24"/>
      <c r="N111" s="24"/>
      <c r="O111" s="325">
        <v>116600</v>
      </c>
      <c r="P111" s="288"/>
    </row>
    <row r="112" spans="1:16" x14ac:dyDescent="0.2">
      <c r="A112" s="249"/>
      <c r="B112" s="32"/>
      <c r="C112" s="33"/>
      <c r="D112" s="33"/>
      <c r="E112" s="33"/>
      <c r="F112" s="33"/>
      <c r="G112" s="33"/>
      <c r="H112" s="33"/>
      <c r="I112" s="34"/>
      <c r="J112" s="34"/>
      <c r="K112" s="34"/>
      <c r="L112" s="34"/>
      <c r="M112" s="34"/>
      <c r="N112" s="34"/>
      <c r="O112" s="282" t="s">
        <v>1146</v>
      </c>
      <c r="P112" s="35"/>
    </row>
    <row r="113" spans="1:16" x14ac:dyDescent="0.2">
      <c r="A113" s="241"/>
      <c r="B113" s="1"/>
      <c r="C113" s="1"/>
      <c r="D113" s="1"/>
      <c r="E113" s="1"/>
      <c r="F113" s="1"/>
      <c r="G113" s="1"/>
      <c r="H113" s="1"/>
      <c r="I113" s="1"/>
      <c r="J113" s="1"/>
      <c r="K113" s="1"/>
      <c r="L113" s="1"/>
      <c r="M113" s="1"/>
      <c r="N113" s="1"/>
      <c r="O113" s="1"/>
      <c r="P113" s="1"/>
    </row>
    <row r="114" spans="1:16" x14ac:dyDescent="0.2">
      <c r="A114" s="241"/>
      <c r="B114" s="1"/>
      <c r="C114" s="1"/>
      <c r="D114" s="1"/>
      <c r="E114" s="1"/>
      <c r="F114" s="1"/>
      <c r="G114" s="1"/>
      <c r="H114" s="1"/>
      <c r="I114" s="1"/>
      <c r="J114" s="1"/>
      <c r="K114" s="1"/>
      <c r="L114" s="1"/>
      <c r="M114" s="1"/>
      <c r="N114" s="1"/>
      <c r="O114" s="1"/>
      <c r="P114" s="1"/>
    </row>
    <row r="115" spans="1:16" x14ac:dyDescent="0.2">
      <c r="A115" s="249"/>
      <c r="B115" s="383"/>
      <c r="C115" s="384"/>
      <c r="D115" s="384"/>
      <c r="E115" s="251"/>
      <c r="F115" s="251"/>
      <c r="G115" s="251"/>
      <c r="H115" s="251"/>
      <c r="I115" s="251"/>
      <c r="J115" s="251"/>
      <c r="K115" s="251"/>
      <c r="L115" s="251"/>
      <c r="M115" s="251"/>
      <c r="N115" s="251"/>
      <c r="O115" s="251"/>
      <c r="P115" s="252"/>
    </row>
    <row r="116" spans="1:16" ht="14.25" customHeight="1" x14ac:dyDescent="0.3">
      <c r="A116" s="255"/>
      <c r="B116" s="385" t="s">
        <v>1193</v>
      </c>
      <c r="C116" s="386"/>
      <c r="D116" s="386"/>
      <c r="E116" s="52"/>
      <c r="F116" s="52"/>
      <c r="G116" s="52"/>
      <c r="H116" s="52"/>
      <c r="I116" s="52"/>
      <c r="J116" s="52"/>
      <c r="K116" s="52"/>
      <c r="L116" s="52"/>
      <c r="M116" s="52"/>
      <c r="N116" s="52"/>
      <c r="O116" s="52"/>
      <c r="P116" s="31"/>
    </row>
    <row r="117" spans="1:16" ht="12.75" customHeight="1" x14ac:dyDescent="0.3">
      <c r="A117" s="255"/>
      <c r="B117" s="376" t="s">
        <v>1234</v>
      </c>
      <c r="C117" s="375"/>
      <c r="D117" s="375"/>
      <c r="E117" s="43"/>
      <c r="F117" s="43"/>
      <c r="G117" s="43"/>
      <c r="H117" s="43"/>
      <c r="I117" s="43"/>
      <c r="J117" s="43"/>
      <c r="K117" s="43"/>
      <c r="L117" s="43"/>
      <c r="M117" s="43"/>
      <c r="N117" s="257"/>
      <c r="O117" s="257"/>
      <c r="P117" s="258"/>
    </row>
    <row r="118" spans="1:16" ht="15" x14ac:dyDescent="0.3">
      <c r="A118" s="255"/>
      <c r="B118" s="377" t="s">
        <v>1231</v>
      </c>
      <c r="C118" s="375"/>
      <c r="D118" s="375"/>
      <c r="E118" s="43"/>
      <c r="F118" s="43"/>
      <c r="G118" s="43"/>
      <c r="H118" s="43"/>
      <c r="I118" s="43"/>
      <c r="J118" s="43"/>
      <c r="K118" s="43"/>
      <c r="L118" s="43"/>
      <c r="M118" s="43"/>
      <c r="N118" s="257"/>
      <c r="O118" s="257"/>
      <c r="P118" s="258"/>
    </row>
    <row r="119" spans="1:16" ht="15" x14ac:dyDescent="0.3">
      <c r="A119" s="255"/>
      <c r="B119" s="377" t="s">
        <v>1232</v>
      </c>
      <c r="C119" s="375"/>
      <c r="D119" s="375"/>
      <c r="E119" s="43"/>
      <c r="F119" s="43"/>
      <c r="G119" s="43"/>
      <c r="H119" s="43"/>
      <c r="I119" s="43"/>
      <c r="J119" s="43"/>
      <c r="K119" s="43"/>
      <c r="L119" s="43"/>
      <c r="M119" s="43"/>
      <c r="N119" s="257"/>
      <c r="O119" s="257"/>
      <c r="P119" s="258"/>
    </row>
    <row r="120" spans="1:16" ht="15" x14ac:dyDescent="0.3">
      <c r="A120" s="255"/>
      <c r="B120" s="377" t="s">
        <v>1233</v>
      </c>
      <c r="C120" s="375"/>
      <c r="D120" s="375"/>
      <c r="E120" s="43"/>
      <c r="F120" s="43"/>
      <c r="G120" s="43"/>
      <c r="H120" s="43"/>
      <c r="I120" s="43"/>
      <c r="J120" s="43"/>
      <c r="K120" s="43"/>
      <c r="L120" s="43"/>
      <c r="M120" s="43"/>
      <c r="N120" s="257"/>
      <c r="O120" s="257"/>
      <c r="P120" s="258"/>
    </row>
    <row r="121" spans="1:16" ht="15" x14ac:dyDescent="0.3">
      <c r="A121" s="255"/>
      <c r="B121" s="377" t="s">
        <v>1222</v>
      </c>
      <c r="C121" s="375"/>
      <c r="D121" s="375"/>
      <c r="E121" s="43"/>
      <c r="F121" s="43"/>
      <c r="G121" s="43"/>
      <c r="H121" s="43"/>
      <c r="I121" s="43"/>
      <c r="J121" s="43"/>
      <c r="K121" s="43"/>
      <c r="L121" s="43"/>
      <c r="M121" s="43"/>
      <c r="N121" s="257"/>
      <c r="O121" s="257"/>
      <c r="P121" s="258"/>
    </row>
    <row r="122" spans="1:16" ht="27" customHeight="1" x14ac:dyDescent="0.2">
      <c r="A122" s="255"/>
      <c r="B122" s="345"/>
      <c r="C122" s="43"/>
      <c r="D122" s="43"/>
      <c r="E122" s="43"/>
      <c r="F122" s="43"/>
      <c r="G122" s="43"/>
      <c r="H122" s="43"/>
      <c r="I122" s="43"/>
      <c r="J122" s="43"/>
      <c r="K122" s="43"/>
      <c r="L122" s="43"/>
      <c r="M122" s="43"/>
      <c r="N122" s="257"/>
      <c r="O122" s="257"/>
      <c r="P122" s="258"/>
    </row>
    <row r="123" spans="1:16" x14ac:dyDescent="0.2">
      <c r="A123" s="255"/>
      <c r="B123" s="268"/>
      <c r="C123" s="260"/>
      <c r="D123" s="19"/>
      <c r="E123" s="260"/>
      <c r="F123" s="260"/>
      <c r="G123" s="260"/>
      <c r="H123" s="260"/>
      <c r="I123" s="260"/>
      <c r="J123" s="260"/>
      <c r="K123" s="284" t="s">
        <v>1157</v>
      </c>
      <c r="L123" s="25"/>
      <c r="M123" s="25" t="s">
        <v>3</v>
      </c>
      <c r="N123" s="25"/>
      <c r="O123" s="25" t="s">
        <v>3</v>
      </c>
      <c r="P123" s="258"/>
    </row>
    <row r="124" spans="1:16" ht="15.75" x14ac:dyDescent="0.25">
      <c r="A124" s="255"/>
      <c r="B124" s="259" t="s">
        <v>1158</v>
      </c>
      <c r="C124" s="260"/>
      <c r="D124" s="260"/>
      <c r="E124" s="260"/>
      <c r="F124" s="260"/>
      <c r="G124" s="260"/>
      <c r="H124" s="260"/>
      <c r="I124" s="260"/>
      <c r="J124" s="260"/>
      <c r="K124" s="286" t="s">
        <v>1153</v>
      </c>
      <c r="L124" s="260"/>
      <c r="M124" s="260"/>
      <c r="N124" s="260"/>
      <c r="O124" s="260"/>
      <c r="P124" s="258"/>
    </row>
    <row r="125" spans="1:16" x14ac:dyDescent="0.2">
      <c r="A125" s="255"/>
      <c r="B125" s="346" t="s">
        <v>1194</v>
      </c>
      <c r="C125" s="347"/>
      <c r="D125" s="347"/>
      <c r="E125" s="347"/>
      <c r="F125" s="347"/>
      <c r="G125" s="347"/>
      <c r="H125" s="347"/>
      <c r="I125" s="348"/>
      <c r="J125" s="260"/>
      <c r="K125" s="287">
        <v>44561</v>
      </c>
      <c r="L125" s="261"/>
      <c r="M125" s="281">
        <v>5500</v>
      </c>
      <c r="N125" s="289"/>
      <c r="O125" s="261"/>
      <c r="P125" s="258"/>
    </row>
    <row r="126" spans="1:16" x14ac:dyDescent="0.2">
      <c r="A126" s="255"/>
      <c r="B126" s="346" t="s">
        <v>1195</v>
      </c>
      <c r="C126" s="347"/>
      <c r="D126" s="347"/>
      <c r="E126" s="347"/>
      <c r="F126" s="347"/>
      <c r="G126" s="347"/>
      <c r="H126" s="347"/>
      <c r="I126" s="348"/>
      <c r="J126" s="260"/>
      <c r="K126" s="287">
        <v>44408</v>
      </c>
      <c r="L126" s="261"/>
      <c r="M126" s="281">
        <v>25000</v>
      </c>
      <c r="N126" s="289"/>
      <c r="O126" s="261"/>
      <c r="P126" s="258"/>
    </row>
    <row r="127" spans="1:16" x14ac:dyDescent="0.2">
      <c r="A127" s="255"/>
      <c r="B127" s="346" t="s">
        <v>1196</v>
      </c>
      <c r="C127" s="347"/>
      <c r="D127" s="347"/>
      <c r="E127" s="347"/>
      <c r="F127" s="347"/>
      <c r="G127" s="347"/>
      <c r="H127" s="347"/>
      <c r="I127" s="348"/>
      <c r="J127" s="260"/>
      <c r="K127" s="287">
        <v>44408</v>
      </c>
      <c r="L127" s="261"/>
      <c r="M127" s="281">
        <v>3500</v>
      </c>
      <c r="N127" s="289"/>
      <c r="O127" s="261"/>
      <c r="P127" s="258"/>
    </row>
    <row r="128" spans="1:16" x14ac:dyDescent="0.2">
      <c r="A128" s="255"/>
      <c r="B128" s="346" t="s">
        <v>1197</v>
      </c>
      <c r="C128" s="347"/>
      <c r="D128" s="347"/>
      <c r="E128" s="347"/>
      <c r="F128" s="347"/>
      <c r="G128" s="347"/>
      <c r="H128" s="347"/>
      <c r="I128" s="348"/>
      <c r="J128" s="260"/>
      <c r="K128" s="287">
        <v>44408</v>
      </c>
      <c r="L128" s="261"/>
      <c r="M128" s="281">
        <v>2300</v>
      </c>
      <c r="N128" s="289"/>
      <c r="O128" s="261"/>
      <c r="P128" s="258"/>
    </row>
    <row r="129" spans="1:16" x14ac:dyDescent="0.2">
      <c r="A129" s="255"/>
      <c r="B129" s="346"/>
      <c r="C129" s="347"/>
      <c r="D129" s="347"/>
      <c r="E129" s="347"/>
      <c r="F129" s="347"/>
      <c r="G129" s="347"/>
      <c r="H129" s="347"/>
      <c r="I129" s="348"/>
      <c r="J129" s="260"/>
      <c r="K129" s="287"/>
      <c r="L129" s="261"/>
      <c r="M129" s="281"/>
      <c r="N129" s="289"/>
      <c r="O129" s="261"/>
      <c r="P129" s="258"/>
    </row>
    <row r="130" spans="1:16" x14ac:dyDescent="0.2">
      <c r="A130" s="255"/>
      <c r="B130" s="268"/>
      <c r="C130" s="260"/>
      <c r="D130" s="260"/>
      <c r="E130" s="260"/>
      <c r="F130" s="260"/>
      <c r="G130" s="260"/>
      <c r="H130" s="260"/>
      <c r="I130" s="260"/>
      <c r="J130" s="260"/>
      <c r="K130" s="291"/>
      <c r="L130" s="261"/>
      <c r="M130" s="261"/>
      <c r="N130" s="261"/>
      <c r="O130" s="261"/>
      <c r="P130" s="258"/>
    </row>
    <row r="131" spans="1:16" x14ac:dyDescent="0.2">
      <c r="A131" s="255"/>
      <c r="B131" s="268"/>
      <c r="C131" s="260"/>
      <c r="D131" s="260"/>
      <c r="E131" s="260"/>
      <c r="F131" s="260"/>
      <c r="G131" s="260"/>
      <c r="H131" s="260"/>
      <c r="I131" s="260"/>
      <c r="J131" s="260"/>
      <c r="K131" s="291"/>
      <c r="L131" s="261"/>
      <c r="M131" s="267">
        <v>36300</v>
      </c>
      <c r="N131" s="261"/>
      <c r="O131" s="261"/>
      <c r="P131" s="258"/>
    </row>
    <row r="132" spans="1:16" ht="5.25" customHeight="1" x14ac:dyDescent="0.2">
      <c r="A132" s="255"/>
      <c r="B132" s="268"/>
      <c r="C132" s="260"/>
      <c r="D132" s="260"/>
      <c r="E132" s="260"/>
      <c r="F132" s="260"/>
      <c r="G132" s="260"/>
      <c r="H132" s="260"/>
      <c r="I132" s="260"/>
      <c r="J132" s="260"/>
      <c r="K132" s="291"/>
      <c r="L132" s="261"/>
      <c r="M132" s="261"/>
      <c r="N132" s="261"/>
      <c r="O132" s="261"/>
      <c r="P132" s="292"/>
    </row>
    <row r="133" spans="1:16" ht="15.75" x14ac:dyDescent="0.25">
      <c r="A133" s="255"/>
      <c r="B133" s="259" t="s">
        <v>1198</v>
      </c>
      <c r="C133" s="19"/>
      <c r="D133" s="19"/>
      <c r="E133" s="260"/>
      <c r="F133" s="260"/>
      <c r="G133" s="260"/>
      <c r="H133" s="260"/>
      <c r="I133" s="260"/>
      <c r="J133" s="260"/>
      <c r="K133" s="291"/>
      <c r="L133" s="261"/>
      <c r="M133" s="261"/>
      <c r="N133" s="261"/>
      <c r="O133" s="261"/>
      <c r="P133" s="258"/>
    </row>
    <row r="134" spans="1:16" x14ac:dyDescent="0.2">
      <c r="A134" s="255"/>
      <c r="B134" s="346" t="s">
        <v>1199</v>
      </c>
      <c r="C134" s="347"/>
      <c r="D134" s="347"/>
      <c r="E134" s="347"/>
      <c r="F134" s="347"/>
      <c r="G134" s="347"/>
      <c r="H134" s="347"/>
      <c r="I134" s="348"/>
      <c r="J134" s="293"/>
      <c r="K134" s="287">
        <v>44408</v>
      </c>
      <c r="L134" s="261"/>
      <c r="M134" s="281">
        <v>2000</v>
      </c>
      <c r="N134" s="266"/>
      <c r="O134" s="261"/>
      <c r="P134" s="258"/>
    </row>
    <row r="135" spans="1:16" x14ac:dyDescent="0.2">
      <c r="A135" s="255"/>
      <c r="B135" s="268"/>
      <c r="C135" s="19"/>
      <c r="D135" s="19"/>
      <c r="E135" s="260"/>
      <c r="F135" s="260"/>
      <c r="G135" s="260"/>
      <c r="H135" s="260"/>
      <c r="I135" s="260"/>
      <c r="J135" s="260"/>
      <c r="K135" s="261"/>
      <c r="L135" s="261"/>
      <c r="M135" s="261"/>
      <c r="N135" s="261"/>
      <c r="O135" s="261"/>
      <c r="P135" s="258"/>
    </row>
    <row r="136" spans="1:16" ht="15.75" x14ac:dyDescent="0.25">
      <c r="A136" s="255"/>
      <c r="B136" s="268"/>
      <c r="C136" s="19"/>
      <c r="D136" s="19"/>
      <c r="E136" s="260"/>
      <c r="F136" s="260"/>
      <c r="G136" s="260"/>
      <c r="H136" s="260"/>
      <c r="I136" s="19"/>
      <c r="J136" s="19"/>
      <c r="K136" s="266"/>
      <c r="L136" s="261"/>
      <c r="M136" s="261"/>
      <c r="N136" s="261"/>
      <c r="O136" s="325">
        <v>38300</v>
      </c>
      <c r="P136" s="258"/>
    </row>
    <row r="137" spans="1:16" x14ac:dyDescent="0.2">
      <c r="A137" s="255"/>
      <c r="B137" s="294"/>
      <c r="C137" s="276"/>
      <c r="D137" s="275"/>
      <c r="E137" s="275"/>
      <c r="F137" s="275"/>
      <c r="G137" s="275"/>
      <c r="H137" s="275"/>
      <c r="I137" s="277"/>
      <c r="J137" s="277"/>
      <c r="K137" s="278"/>
      <c r="L137" s="277"/>
      <c r="M137" s="278"/>
      <c r="N137" s="278"/>
      <c r="O137" s="279" t="s">
        <v>1146</v>
      </c>
      <c r="P137" s="295"/>
    </row>
    <row r="138" spans="1:16" x14ac:dyDescent="0.2">
      <c r="A138" s="263"/>
      <c r="B138" s="275"/>
      <c r="C138" s="276"/>
      <c r="D138" s="275"/>
      <c r="E138" s="275"/>
      <c r="F138" s="275"/>
      <c r="G138" s="275"/>
      <c r="H138" s="275"/>
      <c r="I138" s="277"/>
      <c r="J138" s="277"/>
      <c r="K138" s="278"/>
      <c r="L138" s="277"/>
      <c r="M138" s="278"/>
      <c r="N138" s="278"/>
      <c r="O138" s="279"/>
      <c r="P138" s="275"/>
    </row>
    <row r="139" spans="1:16" x14ac:dyDescent="0.2">
      <c r="A139" s="255"/>
      <c r="B139" s="296"/>
      <c r="C139" s="271"/>
      <c r="D139" s="270"/>
      <c r="E139" s="270"/>
      <c r="F139" s="270"/>
      <c r="G139" s="270"/>
      <c r="H139" s="270"/>
      <c r="I139" s="272"/>
      <c r="J139" s="272"/>
      <c r="K139" s="273"/>
      <c r="L139" s="272"/>
      <c r="M139" s="273"/>
      <c r="N139" s="273"/>
      <c r="O139" s="274"/>
      <c r="P139" s="297"/>
    </row>
    <row r="140" spans="1:16" ht="19.5" x14ac:dyDescent="0.4">
      <c r="A140" s="255"/>
      <c r="B140" s="280" t="s">
        <v>1160</v>
      </c>
      <c r="C140" s="19"/>
      <c r="D140" s="260"/>
      <c r="E140" s="260"/>
      <c r="F140" s="260"/>
      <c r="G140" s="260"/>
      <c r="H140" s="260"/>
      <c r="I140" s="269"/>
      <c r="J140" s="269"/>
      <c r="K140" s="257"/>
      <c r="L140" s="269"/>
      <c r="M140" s="257"/>
      <c r="N140" s="257"/>
      <c r="O140" s="257"/>
      <c r="P140" s="258"/>
    </row>
    <row r="141" spans="1:16" ht="23.25" customHeight="1" x14ac:dyDescent="0.3">
      <c r="A141" s="255"/>
      <c r="B141" s="376" t="s">
        <v>1236</v>
      </c>
      <c r="C141" s="43"/>
      <c r="D141" s="43"/>
      <c r="E141" s="43"/>
      <c r="F141" s="43"/>
      <c r="G141" s="43"/>
      <c r="H141" s="43"/>
      <c r="I141" s="43"/>
      <c r="J141" s="43"/>
      <c r="K141" s="43"/>
      <c r="L141" s="43"/>
      <c r="M141" s="43"/>
      <c r="N141" s="257"/>
      <c r="O141" s="257"/>
      <c r="P141" s="258"/>
    </row>
    <row r="142" spans="1:16" ht="14.25" customHeight="1" x14ac:dyDescent="0.3">
      <c r="A142" s="255"/>
      <c r="B142" s="377" t="s">
        <v>1237</v>
      </c>
      <c r="C142" s="43"/>
      <c r="D142" s="43"/>
      <c r="E142" s="43"/>
      <c r="F142" s="43"/>
      <c r="G142" s="43"/>
      <c r="H142" s="43"/>
      <c r="I142" s="43"/>
      <c r="J142" s="43"/>
      <c r="K142" s="43"/>
      <c r="L142" s="43"/>
      <c r="M142" s="43"/>
      <c r="N142" s="257"/>
      <c r="O142" s="257"/>
      <c r="P142" s="258"/>
    </row>
    <row r="143" spans="1:16" ht="15" x14ac:dyDescent="0.3">
      <c r="A143" s="255"/>
      <c r="B143" s="377" t="s">
        <v>1235</v>
      </c>
      <c r="C143" s="43"/>
      <c r="D143" s="43"/>
      <c r="E143" s="43"/>
      <c r="F143" s="43"/>
      <c r="G143" s="43"/>
      <c r="H143" s="43"/>
      <c r="I143" s="43"/>
      <c r="J143" s="43"/>
      <c r="K143" s="43"/>
      <c r="L143" s="43"/>
      <c r="M143" s="43"/>
      <c r="N143" s="257"/>
      <c r="O143" s="257"/>
      <c r="P143" s="258"/>
    </row>
    <row r="144" spans="1:16" ht="15" x14ac:dyDescent="0.3">
      <c r="A144" s="255"/>
      <c r="B144" s="377" t="s">
        <v>1227</v>
      </c>
      <c r="C144" s="43"/>
      <c r="D144" s="43"/>
      <c r="E144" s="43"/>
      <c r="F144" s="43"/>
      <c r="G144" s="43"/>
      <c r="H144" s="43"/>
      <c r="I144" s="43"/>
      <c r="J144" s="43"/>
      <c r="K144" s="43"/>
      <c r="L144" s="43"/>
      <c r="M144" s="43"/>
      <c r="N144" s="257"/>
      <c r="O144" s="257"/>
      <c r="P144" s="258"/>
    </row>
    <row r="145" spans="1:16" ht="19.5" x14ac:dyDescent="0.4">
      <c r="A145" s="255"/>
      <c r="B145" s="280"/>
      <c r="C145" s="19"/>
      <c r="D145" s="260"/>
      <c r="E145" s="260"/>
      <c r="F145" s="260"/>
      <c r="G145" s="260"/>
      <c r="H145" s="260"/>
      <c r="I145" s="269"/>
      <c r="J145" s="269"/>
      <c r="K145" s="257"/>
      <c r="L145" s="269"/>
      <c r="M145" s="257"/>
      <c r="N145" s="257"/>
      <c r="O145" s="257"/>
      <c r="P145" s="258"/>
    </row>
    <row r="146" spans="1:16" ht="15.75" x14ac:dyDescent="0.25">
      <c r="A146" s="255"/>
      <c r="B146" s="259" t="s">
        <v>1161</v>
      </c>
      <c r="C146" s="19"/>
      <c r="D146" s="260"/>
      <c r="E146" s="260"/>
      <c r="F146" s="260"/>
      <c r="G146" s="260"/>
      <c r="H146" s="260"/>
      <c r="I146" s="269"/>
      <c r="J146" s="269"/>
      <c r="K146" s="269"/>
      <c r="L146" s="269"/>
      <c r="M146" s="261"/>
      <c r="N146" s="261"/>
      <c r="O146" s="261"/>
      <c r="P146" s="258"/>
    </row>
    <row r="147" spans="1:16" x14ac:dyDescent="0.2">
      <c r="A147" s="255"/>
      <c r="B147" s="387" t="s">
        <v>1200</v>
      </c>
      <c r="C147" s="349"/>
      <c r="D147" s="349"/>
      <c r="E147" s="349"/>
      <c r="F147" s="349"/>
      <c r="G147" s="349"/>
      <c r="H147" s="349"/>
      <c r="I147" s="350"/>
      <c r="J147" s="293"/>
      <c r="K147" s="25"/>
      <c r="L147" s="261"/>
      <c r="M147" s="281">
        <v>39000</v>
      </c>
      <c r="N147" s="261"/>
      <c r="O147" s="261"/>
      <c r="P147" s="258"/>
    </row>
    <row r="148" spans="1:16" ht="6.75" customHeight="1" x14ac:dyDescent="0.2">
      <c r="A148" s="255"/>
      <c r="B148" s="268"/>
      <c r="C148" s="19"/>
      <c r="D148" s="260"/>
      <c r="E148" s="260"/>
      <c r="F148" s="260"/>
      <c r="G148" s="260"/>
      <c r="H148" s="260"/>
      <c r="I148" s="269"/>
      <c r="J148" s="269"/>
      <c r="K148" s="269"/>
      <c r="L148" s="269"/>
      <c r="M148" s="269"/>
      <c r="N148" s="261"/>
      <c r="O148" s="261"/>
      <c r="P148" s="258"/>
    </row>
    <row r="149" spans="1:16" ht="15.75" x14ac:dyDescent="0.25">
      <c r="A149" s="255"/>
      <c r="B149" s="259" t="s">
        <v>1162</v>
      </c>
      <c r="C149" s="19"/>
      <c r="D149" s="260"/>
      <c r="E149" s="260"/>
      <c r="F149" s="260"/>
      <c r="G149" s="260"/>
      <c r="H149" s="260"/>
      <c r="I149" s="269"/>
      <c r="J149" s="269"/>
      <c r="K149" s="269"/>
      <c r="L149" s="269"/>
      <c r="M149" s="269"/>
      <c r="N149" s="269"/>
      <c r="O149" s="269"/>
      <c r="P149" s="258"/>
    </row>
    <row r="150" spans="1:16" x14ac:dyDescent="0.2">
      <c r="A150" s="255"/>
      <c r="B150" s="387" t="s">
        <v>1201</v>
      </c>
      <c r="C150" s="349"/>
      <c r="D150" s="349"/>
      <c r="E150" s="349"/>
      <c r="F150" s="349"/>
      <c r="G150" s="349"/>
      <c r="H150" s="349"/>
      <c r="I150" s="350"/>
      <c r="J150" s="293"/>
      <c r="K150" s="25"/>
      <c r="L150" s="261"/>
      <c r="M150" s="281">
        <v>24000</v>
      </c>
      <c r="N150" s="261"/>
      <c r="O150" s="261"/>
      <c r="P150" s="258"/>
    </row>
    <row r="151" spans="1:16" x14ac:dyDescent="0.2">
      <c r="A151" s="255"/>
      <c r="B151" s="268"/>
      <c r="C151" s="260"/>
      <c r="D151" s="260"/>
      <c r="E151" s="260"/>
      <c r="F151" s="260"/>
      <c r="G151" s="260"/>
      <c r="H151" s="260"/>
      <c r="I151" s="257"/>
      <c r="J151" s="257"/>
      <c r="K151" s="269"/>
      <c r="L151" s="266"/>
      <c r="M151" s="261"/>
      <c r="N151" s="266"/>
      <c r="O151" s="266"/>
      <c r="P151" s="258"/>
    </row>
    <row r="152" spans="1:16" x14ac:dyDescent="0.2">
      <c r="A152" s="255"/>
      <c r="B152" s="268"/>
      <c r="C152" s="260"/>
      <c r="D152" s="260"/>
      <c r="E152" s="260"/>
      <c r="F152" s="260"/>
      <c r="G152" s="260"/>
      <c r="H152" s="260"/>
      <c r="I152" s="19"/>
      <c r="J152" s="19"/>
      <c r="K152" s="269"/>
      <c r="L152" s="266"/>
      <c r="M152" s="267">
        <v>24000</v>
      </c>
      <c r="N152" s="266"/>
      <c r="O152" s="266"/>
      <c r="P152" s="258"/>
    </row>
    <row r="153" spans="1:16" ht="6" customHeight="1" x14ac:dyDescent="0.2">
      <c r="A153" s="255"/>
      <c r="B153" s="268"/>
      <c r="C153" s="260"/>
      <c r="D153" s="260"/>
      <c r="E153" s="260"/>
      <c r="F153" s="260"/>
      <c r="G153" s="260"/>
      <c r="H153" s="260"/>
      <c r="I153" s="257"/>
      <c r="J153" s="257"/>
      <c r="K153" s="269"/>
      <c r="L153" s="266"/>
      <c r="M153" s="266"/>
      <c r="N153" s="266"/>
      <c r="O153" s="266"/>
      <c r="P153" s="258"/>
    </row>
    <row r="154" spans="1:16" ht="15.75" x14ac:dyDescent="0.25">
      <c r="A154" s="249"/>
      <c r="B154" s="7"/>
      <c r="C154" s="1"/>
      <c r="D154" s="20"/>
      <c r="E154" s="20"/>
      <c r="F154" s="20"/>
      <c r="G154" s="20"/>
      <c r="H154" s="20"/>
      <c r="I154" s="25"/>
      <c r="J154" s="19"/>
      <c r="K154" s="24"/>
      <c r="L154" s="21"/>
      <c r="M154" s="24"/>
      <c r="N154" s="266"/>
      <c r="O154" s="325">
        <v>24000</v>
      </c>
      <c r="P154" s="8"/>
    </row>
    <row r="155" spans="1:16" ht="15" x14ac:dyDescent="0.2">
      <c r="A155" s="249"/>
      <c r="B155" s="32"/>
      <c r="C155" s="33"/>
      <c r="D155" s="298"/>
      <c r="E155" s="298"/>
      <c r="F155" s="298"/>
      <c r="G155" s="298"/>
      <c r="H155" s="298"/>
      <c r="I155" s="276"/>
      <c r="J155" s="276"/>
      <c r="K155" s="299"/>
      <c r="L155" s="299"/>
      <c r="M155" s="299"/>
      <c r="N155" s="299"/>
      <c r="O155" s="279" t="s">
        <v>1146</v>
      </c>
      <c r="P155" s="35"/>
    </row>
    <row r="156" spans="1:16" ht="15" x14ac:dyDescent="0.2">
      <c r="A156" s="249"/>
      <c r="B156" s="7"/>
      <c r="C156" s="1"/>
      <c r="D156" s="20"/>
      <c r="E156" s="20"/>
      <c r="F156" s="20"/>
      <c r="G156" s="20"/>
      <c r="H156" s="20"/>
      <c r="I156" s="19"/>
      <c r="J156" s="19"/>
      <c r="K156" s="24"/>
      <c r="L156" s="24"/>
      <c r="M156" s="24"/>
      <c r="N156" s="24"/>
      <c r="O156" s="25"/>
      <c r="P156" s="8"/>
    </row>
    <row r="157" spans="1:16" ht="15" x14ac:dyDescent="0.2">
      <c r="A157" s="249"/>
      <c r="B157" s="7"/>
      <c r="C157" s="1"/>
      <c r="D157" s="20"/>
      <c r="E157" s="20"/>
      <c r="F157" s="20"/>
      <c r="G157" s="20"/>
      <c r="H157" s="20"/>
      <c r="I157" s="19"/>
      <c r="J157" s="19"/>
      <c r="K157" s="24"/>
      <c r="L157" s="24"/>
      <c r="M157" s="24"/>
      <c r="N157" s="24"/>
      <c r="O157" s="25"/>
      <c r="P157" s="8"/>
    </row>
    <row r="158" spans="1:16" ht="19.5" x14ac:dyDescent="0.4">
      <c r="A158" s="249"/>
      <c r="B158" s="280" t="s">
        <v>1202</v>
      </c>
      <c r="C158" s="1"/>
      <c r="D158" s="20"/>
      <c r="E158" s="20"/>
      <c r="F158" s="20"/>
      <c r="G158" s="20"/>
      <c r="H158" s="20"/>
      <c r="I158" s="19"/>
      <c r="J158" s="19"/>
      <c r="K158" s="24"/>
      <c r="L158" s="21"/>
      <c r="M158" s="24"/>
      <c r="N158" s="24"/>
      <c r="O158" s="266"/>
      <c r="P158" s="8"/>
    </row>
    <row r="159" spans="1:16" s="354" customFormat="1" ht="12.75" customHeight="1" x14ac:dyDescent="0.3">
      <c r="A159" s="255"/>
      <c r="B159" s="376" t="s">
        <v>1240</v>
      </c>
      <c r="C159" s="388"/>
      <c r="D159" s="388"/>
      <c r="E159" s="388"/>
      <c r="F159" s="388"/>
      <c r="G159" s="388"/>
      <c r="H159" s="388"/>
      <c r="I159" s="388"/>
      <c r="J159" s="388"/>
      <c r="K159" s="388"/>
      <c r="L159" s="388"/>
      <c r="M159" s="388"/>
      <c r="N159" s="373"/>
      <c r="O159" s="373"/>
      <c r="P159" s="374"/>
    </row>
    <row r="160" spans="1:16" ht="12.75" customHeight="1" x14ac:dyDescent="0.3">
      <c r="A160" s="255"/>
      <c r="B160" s="376" t="s">
        <v>1239</v>
      </c>
      <c r="C160" s="351"/>
      <c r="D160" s="351"/>
      <c r="E160" s="351"/>
      <c r="F160" s="351"/>
      <c r="G160" s="351"/>
      <c r="H160" s="351"/>
      <c r="I160" s="351"/>
      <c r="J160" s="351"/>
      <c r="K160" s="351"/>
      <c r="L160" s="351"/>
      <c r="M160" s="351"/>
      <c r="N160" s="257"/>
      <c r="O160" s="257"/>
      <c r="P160" s="258"/>
    </row>
    <row r="161" spans="1:16" ht="15.75" x14ac:dyDescent="0.25">
      <c r="A161" s="249"/>
      <c r="B161" s="7"/>
      <c r="C161" s="1"/>
      <c r="D161" s="20"/>
      <c r="E161" s="20"/>
      <c r="F161" s="20"/>
      <c r="G161" s="20"/>
      <c r="H161" s="20"/>
      <c r="I161" s="19"/>
      <c r="J161" s="19"/>
      <c r="K161" s="24"/>
      <c r="L161" s="21"/>
      <c r="M161" s="24"/>
      <c r="N161" s="24"/>
      <c r="O161" s="266"/>
      <c r="P161" s="8"/>
    </row>
    <row r="162" spans="1:16" ht="15.75" x14ac:dyDescent="0.25">
      <c r="A162" s="249"/>
      <c r="B162" s="387" t="s">
        <v>1203</v>
      </c>
      <c r="C162" s="349"/>
      <c r="D162" s="349"/>
      <c r="E162" s="349"/>
      <c r="F162" s="349"/>
      <c r="G162" s="349"/>
      <c r="H162" s="349"/>
      <c r="I162" s="350"/>
      <c r="J162" s="19"/>
      <c r="K162" s="24"/>
      <c r="L162" s="21"/>
      <c r="M162" s="281">
        <v>25000</v>
      </c>
      <c r="N162" s="24"/>
      <c r="O162" s="266"/>
      <c r="P162" s="8"/>
    </row>
    <row r="163" spans="1:16" ht="15.75" x14ac:dyDescent="0.25">
      <c r="A163" s="249"/>
      <c r="B163" s="7"/>
      <c r="C163" s="1"/>
      <c r="D163" s="20"/>
      <c r="E163" s="20"/>
      <c r="F163" s="20"/>
      <c r="G163" s="20"/>
      <c r="H163" s="20"/>
      <c r="I163" s="19"/>
      <c r="J163" s="19"/>
      <c r="K163" s="24"/>
      <c r="L163" s="21"/>
      <c r="M163" s="24"/>
      <c r="N163" s="24"/>
      <c r="O163" s="266"/>
      <c r="P163" s="8"/>
    </row>
    <row r="164" spans="1:16" ht="15.75" x14ac:dyDescent="0.25">
      <c r="A164" s="249"/>
      <c r="B164" s="7"/>
      <c r="C164" s="1"/>
      <c r="D164" s="20"/>
      <c r="E164" s="20"/>
      <c r="F164" s="20"/>
      <c r="G164" s="20"/>
      <c r="H164" s="20"/>
      <c r="I164" s="19"/>
      <c r="J164" s="19"/>
      <c r="K164" s="24"/>
      <c r="L164" s="21"/>
      <c r="M164" s="24"/>
      <c r="N164" s="24"/>
      <c r="O164" s="325">
        <v>25000</v>
      </c>
      <c r="P164" s="8"/>
    </row>
    <row r="165" spans="1:16" ht="15.75" x14ac:dyDescent="0.25">
      <c r="A165" s="249"/>
      <c r="B165" s="7"/>
      <c r="C165" s="1"/>
      <c r="D165" s="20"/>
      <c r="E165" s="20"/>
      <c r="F165" s="20"/>
      <c r="G165" s="20"/>
      <c r="H165" s="20"/>
      <c r="I165" s="19"/>
      <c r="J165" s="19"/>
      <c r="K165" s="24"/>
      <c r="L165" s="21"/>
      <c r="M165" s="24"/>
      <c r="N165" s="24"/>
      <c r="O165" s="300" t="s">
        <v>1146</v>
      </c>
      <c r="P165" s="8"/>
    </row>
    <row r="166" spans="1:16" ht="19.5" x14ac:dyDescent="0.4">
      <c r="A166" s="249"/>
      <c r="B166" s="280" t="s">
        <v>1214</v>
      </c>
      <c r="C166" s="1"/>
      <c r="D166" s="20"/>
      <c r="E166" s="20"/>
      <c r="F166" s="20"/>
      <c r="G166" s="20"/>
      <c r="H166" s="20"/>
      <c r="I166" s="19"/>
      <c r="J166" s="19"/>
      <c r="K166" s="24"/>
      <c r="L166" s="21"/>
      <c r="M166" s="24"/>
      <c r="N166" s="24"/>
      <c r="O166" s="266"/>
      <c r="P166" s="8"/>
    </row>
    <row r="167" spans="1:16" ht="12.75" customHeight="1" x14ac:dyDescent="0.3">
      <c r="A167" s="249"/>
      <c r="B167" s="376" t="s">
        <v>1241</v>
      </c>
      <c r="C167" s="351"/>
      <c r="D167" s="351"/>
      <c r="E167" s="351"/>
      <c r="F167" s="351"/>
      <c r="G167" s="351"/>
      <c r="H167" s="351"/>
      <c r="I167" s="351"/>
      <c r="J167" s="351"/>
      <c r="K167" s="351"/>
      <c r="L167" s="351"/>
      <c r="M167" s="351"/>
      <c r="N167" s="257"/>
      <c r="O167" s="257"/>
      <c r="P167" s="8"/>
    </row>
    <row r="168" spans="1:16" ht="12.75" customHeight="1" x14ac:dyDescent="0.3">
      <c r="A168" s="249"/>
      <c r="B168" s="376" t="s">
        <v>1239</v>
      </c>
      <c r="C168" s="351"/>
      <c r="D168" s="351"/>
      <c r="E168" s="351"/>
      <c r="F168" s="351"/>
      <c r="G168" s="351"/>
      <c r="H168" s="351"/>
      <c r="I168" s="351"/>
      <c r="J168" s="351"/>
      <c r="K168" s="351"/>
      <c r="L168" s="351"/>
      <c r="M168" s="351"/>
      <c r="N168" s="257"/>
      <c r="O168" s="257"/>
      <c r="P168" s="8"/>
    </row>
    <row r="169" spans="1:16" ht="12.75" customHeight="1" x14ac:dyDescent="0.3">
      <c r="A169" s="249"/>
      <c r="B169" s="330"/>
      <c r="C169" s="351"/>
      <c r="D169" s="351"/>
      <c r="E169" s="351"/>
      <c r="F169" s="351"/>
      <c r="G169" s="351"/>
      <c r="H169" s="351"/>
      <c r="I169" s="351"/>
      <c r="J169" s="351"/>
      <c r="K169" s="351"/>
      <c r="L169" s="351"/>
      <c r="M169" s="351"/>
      <c r="N169" s="257"/>
      <c r="O169" s="257"/>
      <c r="P169" s="8"/>
    </row>
    <row r="170" spans="1:16" ht="15.75" customHeight="1" x14ac:dyDescent="0.25">
      <c r="A170" s="249"/>
      <c r="B170" s="387" t="s">
        <v>1204</v>
      </c>
      <c r="C170" s="349"/>
      <c r="D170" s="349"/>
      <c r="E170" s="349"/>
      <c r="F170" s="349"/>
      <c r="G170" s="349"/>
      <c r="H170" s="349"/>
      <c r="I170" s="350"/>
      <c r="J170" s="19"/>
      <c r="K170" s="24"/>
      <c r="L170" s="21"/>
      <c r="M170" s="281">
        <v>10000</v>
      </c>
      <c r="N170" s="24"/>
      <c r="O170" s="266"/>
      <c r="P170" s="8"/>
    </row>
    <row r="171" spans="1:16" ht="15.75" x14ac:dyDescent="0.25">
      <c r="A171" s="249"/>
      <c r="B171" s="7"/>
      <c r="C171" s="1"/>
      <c r="D171" s="20"/>
      <c r="E171" s="20"/>
      <c r="F171" s="20"/>
      <c r="G171" s="20"/>
      <c r="H171" s="20"/>
      <c r="I171" s="19"/>
      <c r="J171" s="19"/>
      <c r="K171" s="24"/>
      <c r="L171" s="21"/>
      <c r="M171" s="24"/>
      <c r="N171" s="24"/>
      <c r="O171" s="266"/>
      <c r="P171" s="8"/>
    </row>
    <row r="172" spans="1:16" ht="15.75" x14ac:dyDescent="0.25">
      <c r="A172" s="249"/>
      <c r="B172" s="7"/>
      <c r="C172" s="1"/>
      <c r="D172" s="20"/>
      <c r="E172" s="20"/>
      <c r="F172" s="20"/>
      <c r="G172" s="20"/>
      <c r="H172" s="20"/>
      <c r="I172" s="19"/>
      <c r="J172" s="19"/>
      <c r="K172" s="24"/>
      <c r="L172" s="21"/>
      <c r="M172" s="24"/>
      <c r="N172" s="24"/>
      <c r="O172" s="325">
        <v>10000</v>
      </c>
      <c r="P172" s="8"/>
    </row>
    <row r="173" spans="1:16" x14ac:dyDescent="0.2">
      <c r="A173" s="249"/>
      <c r="B173" s="32"/>
      <c r="C173" s="33"/>
      <c r="D173" s="33"/>
      <c r="E173" s="33"/>
      <c r="F173" s="33"/>
      <c r="G173" s="33"/>
      <c r="H173" s="33"/>
      <c r="I173" s="34"/>
      <c r="J173" s="34"/>
      <c r="K173" s="34"/>
      <c r="L173" s="34"/>
      <c r="M173" s="34"/>
      <c r="N173" s="34"/>
      <c r="O173" s="279" t="s">
        <v>1146</v>
      </c>
      <c r="P173" s="35"/>
    </row>
    <row r="174" spans="1:16" x14ac:dyDescent="0.2">
      <c r="A174" s="241"/>
      <c r="B174" s="251"/>
      <c r="C174" s="251"/>
      <c r="D174" s="251"/>
      <c r="E174" s="251"/>
      <c r="F174" s="251"/>
      <c r="G174" s="251"/>
      <c r="H174" s="251"/>
      <c r="I174" s="251"/>
      <c r="J174" s="251"/>
      <c r="K174" s="251"/>
      <c r="L174" s="251"/>
      <c r="M174" s="251"/>
      <c r="N174" s="251"/>
      <c r="O174" s="251"/>
      <c r="P174" s="251"/>
    </row>
    <row r="175" spans="1:16" ht="20.25" x14ac:dyDescent="0.3">
      <c r="A175" s="249"/>
      <c r="B175" s="326" t="s">
        <v>1175</v>
      </c>
      <c r="C175" s="327"/>
      <c r="D175" s="327"/>
      <c r="E175" s="327"/>
      <c r="F175" s="327"/>
      <c r="G175" s="327"/>
      <c r="H175" s="327"/>
      <c r="I175" s="327"/>
      <c r="J175" s="327"/>
      <c r="K175" s="327"/>
      <c r="L175" s="327"/>
      <c r="M175" s="327"/>
      <c r="N175" s="327"/>
      <c r="O175" s="328"/>
      <c r="P175" s="252"/>
    </row>
    <row r="176" spans="1:16" ht="6.75" customHeight="1" x14ac:dyDescent="0.2">
      <c r="A176" s="249"/>
      <c r="B176" s="7"/>
      <c r="C176" s="1"/>
      <c r="D176" s="1"/>
      <c r="E176" s="1"/>
      <c r="F176" s="1"/>
      <c r="G176" s="1"/>
      <c r="H176" s="1"/>
      <c r="I176" s="1"/>
      <c r="J176" s="1"/>
      <c r="K176" s="1"/>
      <c r="L176" s="1"/>
      <c r="M176" s="1"/>
      <c r="N176" s="1"/>
      <c r="O176" s="1"/>
      <c r="P176" s="8"/>
    </row>
    <row r="177" spans="1:16" ht="19.5" x14ac:dyDescent="0.4">
      <c r="A177" s="249"/>
      <c r="B177" s="9" t="s">
        <v>0</v>
      </c>
      <c r="C177" s="10"/>
      <c r="D177" s="253" t="str">
        <f>D26</f>
        <v xml:space="preserve">****** Primary School </v>
      </c>
      <c r="E177" s="1"/>
      <c r="F177" s="1"/>
      <c r="G177" s="1"/>
      <c r="H177" s="1"/>
      <c r="I177" s="1"/>
      <c r="J177" s="1"/>
      <c r="K177" s="1"/>
      <c r="L177" s="1"/>
      <c r="M177" s="1"/>
      <c r="N177" s="1"/>
      <c r="O177" s="1"/>
      <c r="P177" s="8"/>
    </row>
    <row r="178" spans="1:16" ht="19.5" x14ac:dyDescent="0.4">
      <c r="A178" s="249"/>
      <c r="B178" s="9" t="s">
        <v>1</v>
      </c>
      <c r="C178" s="12"/>
      <c r="D178" s="253">
        <v>9999</v>
      </c>
      <c r="E178" s="1"/>
      <c r="F178" s="1"/>
      <c r="G178" s="1"/>
      <c r="H178" s="1"/>
      <c r="I178" s="1"/>
      <c r="J178" s="1"/>
      <c r="K178" s="1"/>
      <c r="L178" s="1"/>
      <c r="M178" s="1"/>
      <c r="N178" s="1"/>
      <c r="O178" s="1"/>
      <c r="P178" s="8"/>
    </row>
    <row r="179" spans="1:16" ht="19.5" x14ac:dyDescent="0.4">
      <c r="A179" s="249"/>
      <c r="B179" s="9" t="s">
        <v>2</v>
      </c>
      <c r="C179" s="10"/>
      <c r="D179" s="253" t="s">
        <v>1182</v>
      </c>
      <c r="E179" s="1"/>
      <c r="F179" s="1"/>
      <c r="G179" s="1"/>
      <c r="H179" s="1"/>
      <c r="I179" s="1"/>
      <c r="J179" s="1"/>
      <c r="K179" s="1"/>
      <c r="L179" s="1"/>
      <c r="M179" s="1"/>
      <c r="N179" s="1"/>
      <c r="O179" s="1"/>
      <c r="P179" s="8"/>
    </row>
    <row r="180" spans="1:16" ht="6.75" customHeight="1" x14ac:dyDescent="0.2">
      <c r="A180" s="249"/>
      <c r="B180" s="7"/>
      <c r="C180" s="1"/>
      <c r="D180" s="1"/>
      <c r="E180" s="1"/>
      <c r="F180" s="1"/>
      <c r="G180" s="1"/>
      <c r="H180" s="1"/>
      <c r="I180" s="1"/>
      <c r="J180" s="1"/>
      <c r="K180" s="1"/>
      <c r="L180" s="1"/>
      <c r="M180" s="1"/>
      <c r="N180" s="1"/>
      <c r="O180" s="1"/>
      <c r="P180" s="8"/>
    </row>
    <row r="181" spans="1:16" ht="21.75" customHeight="1" x14ac:dyDescent="0.5">
      <c r="A181" s="255"/>
      <c r="B181" s="389" t="s">
        <v>1164</v>
      </c>
      <c r="C181" s="352"/>
      <c r="D181" s="352"/>
      <c r="E181" s="352"/>
      <c r="F181" s="352"/>
      <c r="G181" s="352"/>
      <c r="H181" s="1"/>
      <c r="I181" s="1"/>
      <c r="J181" s="1"/>
      <c r="K181" s="301"/>
      <c r="L181" s="1"/>
      <c r="M181" s="301" t="s">
        <v>3</v>
      </c>
      <c r="N181" s="1"/>
      <c r="O181" s="301" t="s">
        <v>3</v>
      </c>
      <c r="P181" s="31"/>
    </row>
    <row r="182" spans="1:16" ht="7.5" customHeight="1" x14ac:dyDescent="0.2">
      <c r="A182" s="255"/>
      <c r="B182" s="302"/>
      <c r="C182" s="260"/>
      <c r="D182" s="19"/>
      <c r="E182" s="260"/>
      <c r="F182" s="260"/>
      <c r="G182" s="260"/>
      <c r="H182" s="260"/>
      <c r="I182" s="260"/>
      <c r="J182" s="260"/>
      <c r="K182" s="284"/>
      <c r="L182" s="25"/>
      <c r="M182" s="284"/>
      <c r="N182" s="25"/>
      <c r="O182" s="25"/>
      <c r="P182" s="258"/>
    </row>
    <row r="183" spans="1:16" ht="21.75" customHeight="1" x14ac:dyDescent="0.4">
      <c r="A183" s="255"/>
      <c r="B183" s="319" t="s">
        <v>1141</v>
      </c>
      <c r="C183" s="392"/>
      <c r="D183" s="393" t="s">
        <v>1165</v>
      </c>
      <c r="E183" s="321"/>
      <c r="F183" s="321"/>
      <c r="G183" s="321"/>
      <c r="H183" s="321"/>
      <c r="I183" s="321"/>
      <c r="J183" s="321"/>
      <c r="K183" s="397"/>
      <c r="L183" s="398"/>
      <c r="M183" s="397"/>
      <c r="N183" s="397"/>
      <c r="O183" s="399">
        <v>325750</v>
      </c>
      <c r="P183" s="258"/>
    </row>
    <row r="184" spans="1:16" x14ac:dyDescent="0.2">
      <c r="A184" s="255"/>
      <c r="B184" s="268"/>
      <c r="C184" s="260"/>
      <c r="D184" s="19"/>
      <c r="E184" s="260"/>
      <c r="F184" s="260"/>
      <c r="G184" s="260"/>
      <c r="H184" s="260"/>
      <c r="I184" s="260"/>
      <c r="J184" s="260"/>
      <c r="K184" s="284"/>
      <c r="L184" s="25"/>
      <c r="M184" s="284"/>
      <c r="N184" s="25"/>
      <c r="O184" s="25"/>
      <c r="P184" s="258"/>
    </row>
    <row r="185" spans="1:16" ht="18.75" customHeight="1" x14ac:dyDescent="0.25">
      <c r="A185" s="303"/>
      <c r="B185" s="390" t="s">
        <v>1205</v>
      </c>
      <c r="C185" s="353"/>
      <c r="D185" s="353"/>
      <c r="E185" s="353"/>
      <c r="F185" s="353"/>
      <c r="G185" s="353"/>
      <c r="H185" s="353"/>
      <c r="I185" s="353"/>
      <c r="J185" s="304"/>
      <c r="K185" s="305"/>
      <c r="L185" s="306"/>
      <c r="M185" s="305">
        <v>3000</v>
      </c>
      <c r="N185" s="306"/>
      <c r="O185" s="306"/>
      <c r="P185" s="307"/>
    </row>
    <row r="186" spans="1:16" ht="9.75" customHeight="1" x14ac:dyDescent="0.25">
      <c r="A186" s="303"/>
      <c r="B186" s="390"/>
      <c r="C186" s="308"/>
      <c r="D186" s="308"/>
      <c r="E186" s="308"/>
      <c r="F186" s="308"/>
      <c r="G186" s="308"/>
      <c r="H186" s="308"/>
      <c r="I186" s="308"/>
      <c r="J186" s="308"/>
      <c r="K186" s="306"/>
      <c r="L186" s="306"/>
      <c r="M186" s="306"/>
      <c r="N186" s="306"/>
      <c r="O186" s="306"/>
      <c r="P186" s="307"/>
    </row>
    <row r="187" spans="1:16" ht="18.75" customHeight="1" x14ac:dyDescent="0.25">
      <c r="A187" s="303"/>
      <c r="B187" s="390" t="s">
        <v>1206</v>
      </c>
      <c r="C187" s="304"/>
      <c r="D187" s="304"/>
      <c r="E187" s="304"/>
      <c r="F187" s="304"/>
      <c r="G187" s="304"/>
      <c r="H187" s="304"/>
      <c r="I187" s="304"/>
      <c r="J187" s="304"/>
      <c r="K187" s="309"/>
      <c r="L187" s="310"/>
      <c r="M187" s="309">
        <v>8300</v>
      </c>
      <c r="N187" s="310"/>
      <c r="O187" s="310"/>
      <c r="P187" s="307"/>
    </row>
    <row r="188" spans="1:16" ht="9.75" customHeight="1" x14ac:dyDescent="0.25">
      <c r="A188" s="303"/>
      <c r="B188" s="390"/>
      <c r="C188" s="308"/>
      <c r="D188" s="308"/>
      <c r="E188" s="308"/>
      <c r="F188" s="308"/>
      <c r="G188" s="308"/>
      <c r="H188" s="308"/>
      <c r="I188" s="308"/>
      <c r="J188" s="308"/>
      <c r="K188" s="311"/>
      <c r="L188" s="310"/>
      <c r="M188" s="311"/>
      <c r="N188" s="310"/>
      <c r="O188" s="310"/>
      <c r="P188" s="307"/>
    </row>
    <row r="189" spans="1:16" ht="18.75" customHeight="1" x14ac:dyDescent="0.25">
      <c r="A189" s="303"/>
      <c r="B189" s="390" t="s">
        <v>1207</v>
      </c>
      <c r="C189" s="304"/>
      <c r="D189" s="304"/>
      <c r="E189" s="304"/>
      <c r="F189" s="304"/>
      <c r="G189" s="304"/>
      <c r="H189" s="304"/>
      <c r="I189" s="304"/>
      <c r="J189" s="304"/>
      <c r="K189" s="309"/>
      <c r="L189" s="310"/>
      <c r="M189" s="309">
        <v>116600</v>
      </c>
      <c r="N189" s="310"/>
      <c r="O189" s="310"/>
      <c r="P189" s="307"/>
    </row>
    <row r="190" spans="1:16" ht="9.75" customHeight="1" x14ac:dyDescent="0.25">
      <c r="A190" s="303"/>
      <c r="B190" s="390"/>
      <c r="C190" s="308"/>
      <c r="D190" s="308"/>
      <c r="E190" s="308"/>
      <c r="F190" s="308"/>
      <c r="G190" s="308"/>
      <c r="H190" s="308"/>
      <c r="I190" s="308"/>
      <c r="J190" s="308"/>
      <c r="K190" s="311"/>
      <c r="L190" s="310"/>
      <c r="M190" s="311"/>
      <c r="N190" s="310"/>
      <c r="O190" s="310"/>
      <c r="P190" s="307"/>
    </row>
    <row r="191" spans="1:16" ht="18.75" customHeight="1" x14ac:dyDescent="0.25">
      <c r="A191" s="303"/>
      <c r="B191" s="390" t="s">
        <v>1193</v>
      </c>
      <c r="C191" s="304"/>
      <c r="D191" s="304"/>
      <c r="E191" s="304"/>
      <c r="F191" s="304"/>
      <c r="G191" s="304"/>
      <c r="H191" s="304"/>
      <c r="I191" s="304"/>
      <c r="J191" s="304"/>
      <c r="K191" s="309"/>
      <c r="L191" s="310"/>
      <c r="M191" s="309">
        <v>38300</v>
      </c>
      <c r="N191" s="310"/>
      <c r="O191" s="310"/>
      <c r="P191" s="307"/>
    </row>
    <row r="192" spans="1:16" ht="9.75" customHeight="1" x14ac:dyDescent="0.25">
      <c r="A192" s="303"/>
      <c r="B192" s="390"/>
      <c r="C192" s="304"/>
      <c r="D192" s="312"/>
      <c r="E192" s="312"/>
      <c r="F192" s="312"/>
      <c r="G192" s="312"/>
      <c r="H192" s="312"/>
      <c r="I192" s="312"/>
      <c r="J192" s="312"/>
      <c r="K192" s="310"/>
      <c r="L192" s="310"/>
      <c r="M192" s="310"/>
      <c r="N192" s="310"/>
      <c r="O192" s="310"/>
      <c r="P192" s="307"/>
    </row>
    <row r="193" spans="1:16" ht="18.75" customHeight="1" x14ac:dyDescent="0.25">
      <c r="A193" s="303"/>
      <c r="B193" s="390" t="s">
        <v>1160</v>
      </c>
      <c r="C193" s="304"/>
      <c r="D193" s="304"/>
      <c r="E193" s="304"/>
      <c r="F193" s="304"/>
      <c r="G193" s="304"/>
      <c r="H193" s="304"/>
      <c r="I193" s="304"/>
      <c r="J193" s="312"/>
      <c r="K193" s="309"/>
      <c r="L193" s="310"/>
      <c r="M193" s="309">
        <v>24000</v>
      </c>
      <c r="N193" s="310"/>
      <c r="O193" s="310"/>
      <c r="P193" s="307"/>
    </row>
    <row r="194" spans="1:16" ht="9.75" customHeight="1" x14ac:dyDescent="0.25">
      <c r="A194" s="303"/>
      <c r="B194" s="390"/>
      <c r="C194" s="308"/>
      <c r="D194" s="308"/>
      <c r="E194" s="308"/>
      <c r="F194" s="308"/>
      <c r="G194" s="308"/>
      <c r="H194" s="308"/>
      <c r="I194" s="308"/>
      <c r="J194" s="308"/>
      <c r="K194" s="310"/>
      <c r="L194" s="310"/>
      <c r="M194" s="310"/>
      <c r="N194" s="310"/>
      <c r="O194" s="310"/>
      <c r="P194" s="307"/>
    </row>
    <row r="195" spans="1:16" ht="18.75" customHeight="1" x14ac:dyDescent="0.25">
      <c r="A195" s="303"/>
      <c r="B195" s="390" t="s">
        <v>1208</v>
      </c>
      <c r="C195" s="304"/>
      <c r="D195" s="304"/>
      <c r="E195" s="304"/>
      <c r="F195" s="304"/>
      <c r="G195" s="304"/>
      <c r="H195" s="304"/>
      <c r="I195" s="304"/>
      <c r="J195" s="312"/>
      <c r="K195" s="309"/>
      <c r="L195" s="310"/>
      <c r="M195" s="309">
        <v>25000</v>
      </c>
      <c r="N195" s="310"/>
      <c r="O195" s="310"/>
      <c r="P195" s="307"/>
    </row>
    <row r="196" spans="1:16" ht="9.75" customHeight="1" x14ac:dyDescent="0.25">
      <c r="A196" s="303"/>
      <c r="B196" s="390"/>
      <c r="C196" s="313"/>
      <c r="D196" s="313"/>
      <c r="E196" s="313"/>
      <c r="F196" s="313"/>
      <c r="G196" s="313"/>
      <c r="H196" s="313"/>
      <c r="I196" s="304"/>
      <c r="J196" s="312"/>
      <c r="K196" s="309"/>
      <c r="L196" s="310"/>
      <c r="M196" s="309"/>
      <c r="N196" s="310"/>
      <c r="O196" s="310"/>
      <c r="P196" s="307"/>
    </row>
    <row r="197" spans="1:16" ht="18.75" customHeight="1" x14ac:dyDescent="0.25">
      <c r="A197" s="303"/>
      <c r="B197" s="390" t="s">
        <v>1167</v>
      </c>
      <c r="C197" s="304"/>
      <c r="D197" s="304"/>
      <c r="E197" s="304"/>
      <c r="F197" s="304"/>
      <c r="G197" s="304"/>
      <c r="H197" s="304"/>
      <c r="I197" s="304"/>
      <c r="J197" s="312"/>
      <c r="K197" s="309"/>
      <c r="L197" s="310"/>
      <c r="M197" s="309">
        <v>10000</v>
      </c>
      <c r="N197" s="310"/>
      <c r="O197" s="310"/>
      <c r="P197" s="307"/>
    </row>
    <row r="198" spans="1:16" ht="9.75" customHeight="1" x14ac:dyDescent="0.2">
      <c r="A198" s="255"/>
      <c r="B198" s="391"/>
      <c r="C198" s="260"/>
      <c r="D198" s="19"/>
      <c r="E198" s="260"/>
      <c r="F198" s="260"/>
      <c r="G198" s="260"/>
      <c r="H198" s="260"/>
      <c r="I198" s="260"/>
      <c r="J198" s="260"/>
      <c r="K198" s="284"/>
      <c r="L198" s="25"/>
      <c r="M198" s="25"/>
      <c r="N198" s="25"/>
      <c r="O198" s="25"/>
      <c r="P198" s="292"/>
    </row>
    <row r="199" spans="1:16" ht="18" x14ac:dyDescent="0.25">
      <c r="A199" s="255"/>
      <c r="B199" s="319" t="s">
        <v>1143</v>
      </c>
      <c r="C199" s="320"/>
      <c r="D199" s="321" t="s">
        <v>1144</v>
      </c>
      <c r="E199" s="320"/>
      <c r="F199" s="320"/>
      <c r="G199" s="320"/>
      <c r="H199" s="320"/>
      <c r="I199" s="322"/>
      <c r="J199" s="322"/>
      <c r="K199" s="400"/>
      <c r="L199" s="322"/>
      <c r="M199" s="323"/>
      <c r="N199" s="323"/>
      <c r="O199" s="401">
        <v>225200</v>
      </c>
      <c r="P199" s="258"/>
    </row>
    <row r="200" spans="1:16" x14ac:dyDescent="0.2">
      <c r="A200" s="255"/>
      <c r="B200" s="268"/>
      <c r="C200" s="260"/>
      <c r="D200" s="19" t="s">
        <v>1169</v>
      </c>
      <c r="E200" s="260"/>
      <c r="F200" s="260"/>
      <c r="G200" s="260"/>
      <c r="H200" s="260"/>
      <c r="I200" s="260"/>
      <c r="J200" s="260"/>
      <c r="K200" s="284"/>
      <c r="L200" s="25"/>
      <c r="M200" s="25"/>
      <c r="N200" s="25"/>
      <c r="O200" s="25"/>
      <c r="P200" s="258"/>
    </row>
    <row r="201" spans="1:16" ht="8.25" customHeight="1" x14ac:dyDescent="0.2">
      <c r="A201" s="255"/>
      <c r="B201" s="268"/>
      <c r="C201" s="260"/>
      <c r="D201" s="19"/>
      <c r="E201" s="260"/>
      <c r="F201" s="260"/>
      <c r="G201" s="260"/>
      <c r="H201" s="260"/>
      <c r="I201" s="260"/>
      <c r="J201" s="260"/>
      <c r="K201" s="284"/>
      <c r="L201" s="25"/>
      <c r="M201" s="25"/>
      <c r="N201" s="25"/>
      <c r="O201" s="25"/>
      <c r="P201" s="258"/>
    </row>
    <row r="202" spans="1:16" ht="18" x14ac:dyDescent="0.25">
      <c r="A202" s="255"/>
      <c r="B202" s="319" t="s">
        <v>1170</v>
      </c>
      <c r="C202" s="320"/>
      <c r="D202" s="321" t="s">
        <v>1209</v>
      </c>
      <c r="E202" s="320"/>
      <c r="F202" s="320"/>
      <c r="G202" s="320"/>
      <c r="H202" s="320"/>
      <c r="I202" s="322"/>
      <c r="J202" s="322"/>
      <c r="K202" s="323"/>
      <c r="L202" s="322"/>
      <c r="M202" s="323"/>
      <c r="N202" s="323"/>
      <c r="O202" s="401">
        <v>100550</v>
      </c>
      <c r="P202" s="258"/>
    </row>
    <row r="203" spans="1:16" ht="7.5" customHeight="1" x14ac:dyDescent="0.2">
      <c r="A203" s="249"/>
      <c r="B203" s="294"/>
      <c r="C203" s="275"/>
      <c r="D203" s="276"/>
      <c r="E203" s="275"/>
      <c r="F203" s="275"/>
      <c r="G203" s="275"/>
      <c r="H203" s="275"/>
      <c r="I203" s="275"/>
      <c r="J203" s="275"/>
      <c r="K203" s="314"/>
      <c r="L203" s="279"/>
      <c r="M203" s="279"/>
      <c r="N203" s="279"/>
      <c r="O203" s="279"/>
      <c r="P203" s="3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B3B8F-C81A-4B6A-9E87-0141B3EBF863}">
  <dimension ref="A1:BP255"/>
  <sheetViews>
    <sheetView workbookViewId="0">
      <pane xSplit="5" ySplit="4" topLeftCell="Y5" activePane="bottomRight" state="frozen"/>
      <selection pane="topRight" activeCell="F1" sqref="F1"/>
      <selection pane="bottomLeft" activeCell="A5" sqref="A5"/>
      <selection pane="bottomRight" activeCell="AA246" sqref="AA246"/>
    </sheetView>
  </sheetViews>
  <sheetFormatPr defaultRowHeight="12.75" x14ac:dyDescent="0.2"/>
  <cols>
    <col min="5" max="5" width="23.7109375" customWidth="1"/>
    <col min="55" max="55" width="14.85546875" style="41" bestFit="1" customWidth="1"/>
    <col min="58" max="58" width="12.28515625" bestFit="1" customWidth="1"/>
    <col min="62" max="62" width="11.85546875" bestFit="1" customWidth="1"/>
    <col min="68" max="68" width="11.5703125" bestFit="1" customWidth="1"/>
  </cols>
  <sheetData>
    <row r="1" spans="1:68" x14ac:dyDescent="0.2">
      <c r="B1" t="s">
        <v>593</v>
      </c>
    </row>
    <row r="2" spans="1:68" x14ac:dyDescent="0.2">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31</v>
      </c>
      <c r="AG2">
        <v>32</v>
      </c>
      <c r="AH2">
        <v>33</v>
      </c>
      <c r="AI2">
        <v>34</v>
      </c>
      <c r="AJ2">
        <v>35</v>
      </c>
      <c r="AK2">
        <v>36</v>
      </c>
      <c r="AL2">
        <v>37</v>
      </c>
      <c r="AM2">
        <v>38</v>
      </c>
      <c r="AN2">
        <v>39</v>
      </c>
      <c r="AO2">
        <v>40</v>
      </c>
      <c r="AP2">
        <v>41</v>
      </c>
      <c r="AQ2">
        <v>42</v>
      </c>
      <c r="AR2">
        <v>43</v>
      </c>
      <c r="AS2">
        <v>44</v>
      </c>
      <c r="AT2">
        <v>45</v>
      </c>
      <c r="AU2">
        <v>46</v>
      </c>
      <c r="AV2">
        <v>47</v>
      </c>
      <c r="AW2">
        <v>48</v>
      </c>
      <c r="AX2">
        <v>49</v>
      </c>
      <c r="AY2">
        <v>50</v>
      </c>
      <c r="AZ2">
        <v>51</v>
      </c>
      <c r="BA2">
        <v>52</v>
      </c>
      <c r="BB2">
        <v>53</v>
      </c>
      <c r="BC2" s="41">
        <v>54</v>
      </c>
      <c r="BD2">
        <v>55</v>
      </c>
      <c r="BE2">
        <v>56</v>
      </c>
      <c r="BF2" s="42">
        <v>57</v>
      </c>
      <c r="BG2" s="42">
        <v>58</v>
      </c>
      <c r="BH2">
        <v>59</v>
      </c>
      <c r="BI2">
        <v>60</v>
      </c>
      <c r="BJ2">
        <v>61</v>
      </c>
      <c r="BK2">
        <v>62</v>
      </c>
      <c r="BL2">
        <v>63</v>
      </c>
      <c r="BM2">
        <v>64</v>
      </c>
    </row>
    <row r="3" spans="1:68" s="43" customFormat="1" ht="76.5" x14ac:dyDescent="0.2">
      <c r="B3" s="43" t="s">
        <v>594</v>
      </c>
      <c r="C3" s="43" t="s">
        <v>595</v>
      </c>
      <c r="D3" s="43" t="s">
        <v>588</v>
      </c>
      <c r="E3" s="43" t="s">
        <v>596</v>
      </c>
      <c r="F3" s="43" t="s">
        <v>597</v>
      </c>
      <c r="G3" s="43" t="s">
        <v>598</v>
      </c>
      <c r="H3" s="43" t="s">
        <v>599</v>
      </c>
      <c r="I3" s="43" t="s">
        <v>21</v>
      </c>
      <c r="J3" s="43" t="s">
        <v>19</v>
      </c>
      <c r="K3" s="43" t="s">
        <v>20</v>
      </c>
      <c r="L3" s="43" t="s">
        <v>600</v>
      </c>
      <c r="M3" s="43" t="s">
        <v>601</v>
      </c>
      <c r="N3" s="43" t="s">
        <v>602</v>
      </c>
      <c r="O3" s="43" t="s">
        <v>603</v>
      </c>
      <c r="P3" s="43" t="s">
        <v>604</v>
      </c>
      <c r="Q3" s="43" t="s">
        <v>605</v>
      </c>
      <c r="R3" s="43" t="s">
        <v>606</v>
      </c>
      <c r="S3" s="43" t="s">
        <v>607</v>
      </c>
      <c r="T3" s="43" t="s">
        <v>608</v>
      </c>
      <c r="U3" s="43" t="s">
        <v>609</v>
      </c>
      <c r="V3" s="43" t="s">
        <v>610</v>
      </c>
      <c r="W3" s="43" t="s">
        <v>611</v>
      </c>
      <c r="X3" s="43" t="s">
        <v>612</v>
      </c>
      <c r="Y3" s="43" t="s">
        <v>613</v>
      </c>
      <c r="Z3" s="43" t="s">
        <v>614</v>
      </c>
      <c r="AA3" s="43" t="s">
        <v>9</v>
      </c>
      <c r="AB3" s="43" t="s">
        <v>615</v>
      </c>
      <c r="AC3" s="43" t="s">
        <v>11</v>
      </c>
      <c r="AD3" s="43" t="s">
        <v>24</v>
      </c>
      <c r="AE3" s="43" t="s">
        <v>25</v>
      </c>
      <c r="AF3" s="43" t="s">
        <v>27</v>
      </c>
      <c r="AG3" s="43" t="s">
        <v>616</v>
      </c>
      <c r="AH3" s="43" t="s">
        <v>617</v>
      </c>
      <c r="AI3" s="43" t="s">
        <v>14</v>
      </c>
      <c r="AJ3" s="43" t="s">
        <v>618</v>
      </c>
      <c r="AK3" s="43" t="s">
        <v>619</v>
      </c>
      <c r="AL3" s="43" t="s">
        <v>620</v>
      </c>
      <c r="AM3" s="43" t="s">
        <v>621</v>
      </c>
      <c r="AN3" s="43" t="s">
        <v>622</v>
      </c>
      <c r="AO3" s="43" t="s">
        <v>623</v>
      </c>
      <c r="AP3" s="43" t="s">
        <v>624</v>
      </c>
      <c r="AQ3" s="43" t="s">
        <v>625</v>
      </c>
      <c r="AR3" s="43" t="s">
        <v>626</v>
      </c>
      <c r="AS3" s="43" t="s">
        <v>627</v>
      </c>
      <c r="AT3" s="43" t="s">
        <v>628</v>
      </c>
      <c r="AU3" s="43" t="s">
        <v>629</v>
      </c>
      <c r="AV3" s="43" t="s">
        <v>630</v>
      </c>
      <c r="BC3" s="44" t="s">
        <v>631</v>
      </c>
      <c r="BD3" s="43" t="s">
        <v>632</v>
      </c>
      <c r="BF3" s="45" t="s">
        <v>6</v>
      </c>
      <c r="BG3" s="45" t="s">
        <v>72</v>
      </c>
      <c r="BH3" s="43" t="s">
        <v>73</v>
      </c>
      <c r="BI3" s="43" t="s">
        <v>75</v>
      </c>
      <c r="BK3" s="43" t="s">
        <v>633</v>
      </c>
      <c r="BM3" s="43" t="s">
        <v>634</v>
      </c>
      <c r="BN3" s="43" t="s">
        <v>635</v>
      </c>
      <c r="BP3" s="46" t="s">
        <v>636</v>
      </c>
    </row>
    <row r="5" spans="1:68" x14ac:dyDescent="0.2">
      <c r="A5" t="s">
        <v>637</v>
      </c>
      <c r="B5">
        <v>1027</v>
      </c>
      <c r="C5" t="s">
        <v>108</v>
      </c>
      <c r="D5" t="s">
        <v>36</v>
      </c>
      <c r="E5" t="s">
        <v>638</v>
      </c>
      <c r="I5">
        <v>16075.017585714029</v>
      </c>
      <c r="J5">
        <v>0</v>
      </c>
      <c r="K5">
        <v>5861.3333333333339</v>
      </c>
      <c r="L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18734</v>
      </c>
      <c r="AJ5">
        <v>6630</v>
      </c>
      <c r="AK5">
        <v>0</v>
      </c>
      <c r="AL5">
        <v>0</v>
      </c>
      <c r="AM5">
        <v>0</v>
      </c>
      <c r="AN5">
        <v>0</v>
      </c>
      <c r="AO5">
        <v>0</v>
      </c>
      <c r="AP5">
        <v>0</v>
      </c>
      <c r="AQ5">
        <v>0</v>
      </c>
      <c r="AR5">
        <v>0</v>
      </c>
      <c r="AS5">
        <v>0</v>
      </c>
      <c r="AT5">
        <v>0</v>
      </c>
      <c r="AU5">
        <v>0</v>
      </c>
      <c r="AV5">
        <v>0</v>
      </c>
      <c r="AW5">
        <v>0</v>
      </c>
      <c r="AX5">
        <v>0</v>
      </c>
      <c r="AY5">
        <v>0</v>
      </c>
      <c r="AZ5">
        <v>0</v>
      </c>
      <c r="BA5">
        <v>0</v>
      </c>
      <c r="BB5">
        <v>0</v>
      </c>
      <c r="BC5" s="41">
        <v>47300.350919047363</v>
      </c>
      <c r="BD5">
        <v>47300.350919047363</v>
      </c>
      <c r="BF5">
        <v>25364</v>
      </c>
      <c r="BG5">
        <v>21936.350919047363</v>
      </c>
      <c r="BH5">
        <v>0</v>
      </c>
      <c r="BI5">
        <v>0</v>
      </c>
      <c r="BJ5">
        <v>47300.350919047363</v>
      </c>
      <c r="BK5">
        <v>0</v>
      </c>
      <c r="BM5">
        <v>0</v>
      </c>
      <c r="BN5">
        <v>0</v>
      </c>
      <c r="BP5" s="47">
        <f>BF5+BG5+BI5+BH5-BC5</f>
        <v>0</v>
      </c>
    </row>
    <row r="6" spans="1:68" x14ac:dyDescent="0.2">
      <c r="A6" t="s">
        <v>639</v>
      </c>
      <c r="B6">
        <v>1017</v>
      </c>
      <c r="C6" t="s">
        <v>113</v>
      </c>
      <c r="D6" t="s">
        <v>115</v>
      </c>
      <c r="E6" t="s">
        <v>640</v>
      </c>
      <c r="I6">
        <v>17990.666666666668</v>
      </c>
      <c r="J6">
        <v>0</v>
      </c>
      <c r="K6">
        <v>0</v>
      </c>
      <c r="L6">
        <v>0</v>
      </c>
      <c r="M6">
        <v>0</v>
      </c>
      <c r="N6">
        <v>0</v>
      </c>
      <c r="O6">
        <v>0</v>
      </c>
      <c r="P6">
        <v>0</v>
      </c>
      <c r="Q6">
        <v>5039.7166666666662</v>
      </c>
      <c r="R6">
        <v>4032</v>
      </c>
      <c r="S6">
        <v>18423.679333333337</v>
      </c>
      <c r="T6">
        <v>0</v>
      </c>
      <c r="U6">
        <v>0</v>
      </c>
      <c r="V6">
        <v>0</v>
      </c>
      <c r="W6">
        <v>0</v>
      </c>
      <c r="X6">
        <v>0</v>
      </c>
      <c r="Y6">
        <v>0</v>
      </c>
      <c r="Z6">
        <v>0</v>
      </c>
      <c r="AA6">
        <v>0</v>
      </c>
      <c r="AB6">
        <v>0</v>
      </c>
      <c r="AC6">
        <v>0</v>
      </c>
      <c r="AD6">
        <v>0</v>
      </c>
      <c r="AE6">
        <v>0</v>
      </c>
      <c r="AF6">
        <v>0</v>
      </c>
      <c r="AG6">
        <v>0</v>
      </c>
      <c r="AH6">
        <v>0</v>
      </c>
      <c r="AI6">
        <v>23782</v>
      </c>
      <c r="AJ6">
        <v>8417</v>
      </c>
      <c r="AK6">
        <v>0</v>
      </c>
      <c r="AL6">
        <v>0</v>
      </c>
      <c r="AM6">
        <v>0</v>
      </c>
      <c r="AN6">
        <v>0</v>
      </c>
      <c r="AO6">
        <v>0</v>
      </c>
      <c r="AP6">
        <v>0</v>
      </c>
      <c r="AQ6">
        <v>0</v>
      </c>
      <c r="AR6">
        <v>0</v>
      </c>
      <c r="AS6">
        <v>0</v>
      </c>
      <c r="AT6">
        <v>0</v>
      </c>
      <c r="AU6">
        <v>0</v>
      </c>
      <c r="AV6">
        <v>0</v>
      </c>
      <c r="AW6">
        <v>0</v>
      </c>
      <c r="AX6">
        <v>0</v>
      </c>
      <c r="AY6">
        <v>0</v>
      </c>
      <c r="AZ6">
        <v>0</v>
      </c>
      <c r="BA6">
        <v>0</v>
      </c>
      <c r="BB6">
        <v>0</v>
      </c>
      <c r="BC6" s="41">
        <v>77685.062666666665</v>
      </c>
      <c r="BD6">
        <v>77685.062666666665</v>
      </c>
      <c r="BF6">
        <v>32199</v>
      </c>
      <c r="BG6">
        <v>45486.062666666672</v>
      </c>
      <c r="BH6">
        <v>0</v>
      </c>
      <c r="BI6">
        <v>0</v>
      </c>
      <c r="BJ6">
        <v>77685.062666666665</v>
      </c>
      <c r="BK6">
        <v>0</v>
      </c>
      <c r="BM6">
        <v>0</v>
      </c>
      <c r="BN6">
        <v>27495.396000000004</v>
      </c>
      <c r="BP6" s="47">
        <f t="shared" ref="BP6:BP69" si="0">BF6+BG6+BI6+BH6-BC6</f>
        <v>0</v>
      </c>
    </row>
    <row r="7" spans="1:68" x14ac:dyDescent="0.2">
      <c r="A7" t="s">
        <v>641</v>
      </c>
      <c r="B7">
        <v>1025</v>
      </c>
      <c r="C7" t="s">
        <v>118</v>
      </c>
      <c r="D7" t="s">
        <v>36</v>
      </c>
      <c r="E7" t="s">
        <v>642</v>
      </c>
      <c r="I7">
        <v>0</v>
      </c>
      <c r="J7">
        <v>0</v>
      </c>
      <c r="K7">
        <v>9805.4166666666679</v>
      </c>
      <c r="L7">
        <v>9100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18734</v>
      </c>
      <c r="AJ7">
        <v>6630</v>
      </c>
      <c r="AK7">
        <v>0</v>
      </c>
      <c r="AL7">
        <v>0</v>
      </c>
      <c r="AM7">
        <v>0</v>
      </c>
      <c r="AN7">
        <v>0</v>
      </c>
      <c r="AO7">
        <v>0</v>
      </c>
      <c r="AP7">
        <v>0</v>
      </c>
      <c r="AQ7">
        <v>0</v>
      </c>
      <c r="AR7">
        <v>0</v>
      </c>
      <c r="AS7">
        <v>0</v>
      </c>
      <c r="AT7">
        <v>0</v>
      </c>
      <c r="AU7">
        <v>0</v>
      </c>
      <c r="AV7">
        <v>0</v>
      </c>
      <c r="AW7">
        <v>0</v>
      </c>
      <c r="AX7">
        <v>0</v>
      </c>
      <c r="AY7">
        <v>0</v>
      </c>
      <c r="AZ7">
        <v>0</v>
      </c>
      <c r="BA7">
        <v>0</v>
      </c>
      <c r="BB7">
        <v>0</v>
      </c>
      <c r="BC7" s="41">
        <v>44269.416666666672</v>
      </c>
      <c r="BD7">
        <v>44269.416666666672</v>
      </c>
      <c r="BF7">
        <v>25364</v>
      </c>
      <c r="BG7">
        <v>18905.416666666668</v>
      </c>
      <c r="BH7">
        <v>0</v>
      </c>
      <c r="BI7">
        <v>0</v>
      </c>
      <c r="BJ7">
        <v>44269.416666666672</v>
      </c>
      <c r="BK7">
        <v>0</v>
      </c>
      <c r="BM7">
        <v>0</v>
      </c>
      <c r="BN7">
        <v>0</v>
      </c>
      <c r="BP7" s="47">
        <f t="shared" si="0"/>
        <v>0</v>
      </c>
    </row>
    <row r="8" spans="1:68" x14ac:dyDescent="0.2">
      <c r="A8" t="s">
        <v>637</v>
      </c>
      <c r="B8">
        <v>1001</v>
      </c>
      <c r="C8" t="s">
        <v>120</v>
      </c>
      <c r="D8" t="s">
        <v>36</v>
      </c>
      <c r="E8" t="s">
        <v>643</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14349</v>
      </c>
      <c r="AJ8">
        <v>5078</v>
      </c>
      <c r="AK8">
        <v>0</v>
      </c>
      <c r="AL8">
        <v>0</v>
      </c>
      <c r="AM8">
        <v>0</v>
      </c>
      <c r="AN8">
        <v>0</v>
      </c>
      <c r="AO8">
        <v>0</v>
      </c>
      <c r="AP8">
        <v>0</v>
      </c>
      <c r="AQ8">
        <v>0</v>
      </c>
      <c r="AR8">
        <v>0</v>
      </c>
      <c r="AS8">
        <v>0</v>
      </c>
      <c r="AT8">
        <v>0</v>
      </c>
      <c r="AU8">
        <v>0</v>
      </c>
      <c r="AV8">
        <v>0</v>
      </c>
      <c r="AW8">
        <v>0</v>
      </c>
      <c r="AX8">
        <v>0</v>
      </c>
      <c r="AY8">
        <v>0</v>
      </c>
      <c r="AZ8">
        <v>0</v>
      </c>
      <c r="BA8">
        <v>0</v>
      </c>
      <c r="BB8">
        <v>0</v>
      </c>
      <c r="BC8" s="41">
        <v>19427</v>
      </c>
      <c r="BD8">
        <v>19427</v>
      </c>
      <c r="BF8">
        <v>19427</v>
      </c>
      <c r="BG8">
        <v>0</v>
      </c>
      <c r="BH8">
        <v>0</v>
      </c>
      <c r="BI8">
        <v>0</v>
      </c>
      <c r="BJ8">
        <v>19427</v>
      </c>
      <c r="BK8">
        <v>0</v>
      </c>
      <c r="BM8">
        <v>0</v>
      </c>
      <c r="BN8">
        <v>0</v>
      </c>
      <c r="BP8" s="47">
        <f t="shared" si="0"/>
        <v>0</v>
      </c>
    </row>
    <row r="9" spans="1:68" x14ac:dyDescent="0.2">
      <c r="A9" t="s">
        <v>641</v>
      </c>
      <c r="B9">
        <v>1002</v>
      </c>
      <c r="C9" t="s">
        <v>122</v>
      </c>
      <c r="D9" t="s">
        <v>36</v>
      </c>
      <c r="E9" t="s">
        <v>644</v>
      </c>
      <c r="I9">
        <v>0</v>
      </c>
      <c r="J9">
        <v>7720</v>
      </c>
      <c r="K9">
        <v>19497.5</v>
      </c>
      <c r="L9">
        <v>0</v>
      </c>
      <c r="M9">
        <v>0</v>
      </c>
      <c r="N9">
        <v>0</v>
      </c>
      <c r="O9">
        <v>0</v>
      </c>
      <c r="P9">
        <v>0</v>
      </c>
      <c r="Q9">
        <v>0</v>
      </c>
      <c r="R9">
        <v>0</v>
      </c>
      <c r="S9">
        <v>0</v>
      </c>
      <c r="T9">
        <v>0</v>
      </c>
      <c r="U9">
        <v>0</v>
      </c>
      <c r="V9">
        <v>0</v>
      </c>
      <c r="W9">
        <v>0</v>
      </c>
      <c r="X9">
        <v>0</v>
      </c>
      <c r="Y9">
        <v>0</v>
      </c>
      <c r="Z9">
        <v>0</v>
      </c>
      <c r="AA9">
        <v>0</v>
      </c>
      <c r="AB9">
        <v>0</v>
      </c>
      <c r="AC9">
        <v>0</v>
      </c>
      <c r="AD9">
        <v>0</v>
      </c>
      <c r="AE9">
        <v>0</v>
      </c>
      <c r="AF9">
        <v>0</v>
      </c>
      <c r="AG9">
        <v>0</v>
      </c>
      <c r="AH9">
        <v>0</v>
      </c>
      <c r="AI9">
        <v>20726</v>
      </c>
      <c r="AJ9">
        <v>7335</v>
      </c>
      <c r="AK9">
        <v>0</v>
      </c>
      <c r="AL9">
        <v>0</v>
      </c>
      <c r="AM9">
        <v>0</v>
      </c>
      <c r="AN9">
        <v>0</v>
      </c>
      <c r="AO9">
        <v>0</v>
      </c>
      <c r="AP9">
        <v>0</v>
      </c>
      <c r="AQ9">
        <v>0</v>
      </c>
      <c r="AR9">
        <v>0</v>
      </c>
      <c r="AS9">
        <v>0</v>
      </c>
      <c r="AT9">
        <v>0</v>
      </c>
      <c r="AU9">
        <v>0</v>
      </c>
      <c r="AV9">
        <v>0</v>
      </c>
      <c r="AW9">
        <v>0</v>
      </c>
      <c r="AX9">
        <v>0</v>
      </c>
      <c r="AY9">
        <v>0</v>
      </c>
      <c r="AZ9">
        <v>0</v>
      </c>
      <c r="BA9">
        <v>0</v>
      </c>
      <c r="BB9">
        <v>0</v>
      </c>
      <c r="BC9" s="41">
        <v>55278.5</v>
      </c>
      <c r="BD9">
        <v>55278.5</v>
      </c>
      <c r="BF9">
        <v>28061</v>
      </c>
      <c r="BG9">
        <v>27217.5</v>
      </c>
      <c r="BH9">
        <v>0</v>
      </c>
      <c r="BI9">
        <v>0</v>
      </c>
      <c r="BJ9">
        <v>55278.5</v>
      </c>
      <c r="BK9">
        <v>0</v>
      </c>
      <c r="BM9">
        <v>0</v>
      </c>
      <c r="BN9">
        <v>0</v>
      </c>
      <c r="BP9" s="47">
        <f t="shared" si="0"/>
        <v>0</v>
      </c>
    </row>
    <row r="10" spans="1:68" x14ac:dyDescent="0.2">
      <c r="A10" t="s">
        <v>641</v>
      </c>
      <c r="B10">
        <v>1048</v>
      </c>
      <c r="C10" t="s">
        <v>124</v>
      </c>
      <c r="D10" t="s">
        <v>36</v>
      </c>
      <c r="E10" t="s">
        <v>645</v>
      </c>
      <c r="I10">
        <v>4942.9375</v>
      </c>
      <c r="J10">
        <v>9769.75</v>
      </c>
      <c r="K10">
        <v>24198.366666666669</v>
      </c>
      <c r="L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19531</v>
      </c>
      <c r="AJ10">
        <v>6912</v>
      </c>
      <c r="AK10">
        <v>0</v>
      </c>
      <c r="AL10">
        <v>0</v>
      </c>
      <c r="AM10">
        <v>0</v>
      </c>
      <c r="AN10">
        <v>0</v>
      </c>
      <c r="AO10">
        <v>0</v>
      </c>
      <c r="AP10">
        <v>0</v>
      </c>
      <c r="AQ10">
        <v>0</v>
      </c>
      <c r="AR10">
        <v>0</v>
      </c>
      <c r="AS10">
        <v>0</v>
      </c>
      <c r="AT10">
        <v>0</v>
      </c>
      <c r="AU10">
        <v>0</v>
      </c>
      <c r="AV10">
        <v>0</v>
      </c>
      <c r="AW10">
        <v>0</v>
      </c>
      <c r="AX10">
        <v>0</v>
      </c>
      <c r="AY10">
        <v>0</v>
      </c>
      <c r="AZ10">
        <v>0</v>
      </c>
      <c r="BA10">
        <v>0</v>
      </c>
      <c r="BB10">
        <v>0</v>
      </c>
      <c r="BC10" s="41">
        <v>65354.054166666669</v>
      </c>
      <c r="BD10">
        <v>65354.054166666669</v>
      </c>
      <c r="BF10">
        <v>26443</v>
      </c>
      <c r="BG10">
        <v>38911.054166666669</v>
      </c>
      <c r="BH10">
        <v>0</v>
      </c>
      <c r="BI10">
        <v>0</v>
      </c>
      <c r="BJ10">
        <v>65354.054166666669</v>
      </c>
      <c r="BK10">
        <v>0</v>
      </c>
      <c r="BM10">
        <v>0</v>
      </c>
      <c r="BN10">
        <v>0</v>
      </c>
      <c r="BP10" s="47">
        <f t="shared" si="0"/>
        <v>0</v>
      </c>
    </row>
    <row r="11" spans="1:68" x14ac:dyDescent="0.2">
      <c r="A11" t="s">
        <v>637</v>
      </c>
      <c r="B11">
        <v>1802</v>
      </c>
      <c r="C11" t="s">
        <v>166</v>
      </c>
      <c r="D11" t="s">
        <v>36</v>
      </c>
      <c r="E11" t="s">
        <v>646</v>
      </c>
      <c r="I11">
        <v>0</v>
      </c>
      <c r="J11">
        <v>0</v>
      </c>
      <c r="K11">
        <v>0</v>
      </c>
      <c r="L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13286</v>
      </c>
      <c r="AJ11">
        <v>4702</v>
      </c>
      <c r="AK11">
        <v>0</v>
      </c>
      <c r="AL11">
        <v>0</v>
      </c>
      <c r="AM11">
        <v>0</v>
      </c>
      <c r="AN11">
        <v>0</v>
      </c>
      <c r="AO11">
        <v>0</v>
      </c>
      <c r="AP11">
        <v>0</v>
      </c>
      <c r="AQ11">
        <v>0</v>
      </c>
      <c r="AR11">
        <v>0</v>
      </c>
      <c r="AS11">
        <v>0</v>
      </c>
      <c r="AT11">
        <v>0</v>
      </c>
      <c r="AU11">
        <v>0</v>
      </c>
      <c r="AV11">
        <v>0</v>
      </c>
      <c r="AW11">
        <v>0</v>
      </c>
      <c r="AX11">
        <v>0</v>
      </c>
      <c r="AY11">
        <v>0</v>
      </c>
      <c r="AZ11">
        <v>0</v>
      </c>
      <c r="BA11">
        <v>0</v>
      </c>
      <c r="BB11">
        <v>0</v>
      </c>
      <c r="BC11" s="41">
        <v>17988</v>
      </c>
      <c r="BD11">
        <v>17988</v>
      </c>
      <c r="BF11">
        <v>17988</v>
      </c>
      <c r="BG11">
        <v>0</v>
      </c>
      <c r="BH11">
        <v>0</v>
      </c>
      <c r="BI11">
        <v>0</v>
      </c>
      <c r="BJ11">
        <v>17988</v>
      </c>
      <c r="BK11">
        <v>0</v>
      </c>
      <c r="BM11">
        <v>0</v>
      </c>
      <c r="BN11">
        <v>0</v>
      </c>
      <c r="BP11" s="47">
        <f t="shared" si="0"/>
        <v>0</v>
      </c>
    </row>
    <row r="12" spans="1:68" x14ac:dyDescent="0.2">
      <c r="A12" t="s">
        <v>641</v>
      </c>
      <c r="B12">
        <v>1026</v>
      </c>
      <c r="C12" t="s">
        <v>126</v>
      </c>
      <c r="D12" t="s">
        <v>36</v>
      </c>
      <c r="E12" t="s">
        <v>647</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c r="AH12">
        <v>0</v>
      </c>
      <c r="AI12">
        <v>13286</v>
      </c>
      <c r="AJ12">
        <v>4702</v>
      </c>
      <c r="AK12">
        <v>0</v>
      </c>
      <c r="AL12">
        <v>0</v>
      </c>
      <c r="AM12">
        <v>0</v>
      </c>
      <c r="AN12">
        <v>0</v>
      </c>
      <c r="AO12">
        <v>0</v>
      </c>
      <c r="AP12">
        <v>0</v>
      </c>
      <c r="AQ12">
        <v>0</v>
      </c>
      <c r="AR12">
        <v>0</v>
      </c>
      <c r="AS12">
        <v>0</v>
      </c>
      <c r="AT12">
        <v>0</v>
      </c>
      <c r="AU12">
        <v>0</v>
      </c>
      <c r="AV12">
        <v>0</v>
      </c>
      <c r="AW12">
        <v>0</v>
      </c>
      <c r="AX12">
        <v>0</v>
      </c>
      <c r="AY12">
        <v>0</v>
      </c>
      <c r="AZ12">
        <v>0</v>
      </c>
      <c r="BA12">
        <v>0</v>
      </c>
      <c r="BB12">
        <v>0</v>
      </c>
      <c r="BC12" s="41">
        <v>17988</v>
      </c>
      <c r="BD12">
        <v>17988</v>
      </c>
      <c r="BF12">
        <v>17988</v>
      </c>
      <c r="BG12">
        <v>0</v>
      </c>
      <c r="BH12">
        <v>0</v>
      </c>
      <c r="BI12">
        <v>0</v>
      </c>
      <c r="BJ12">
        <v>17988</v>
      </c>
      <c r="BK12">
        <v>0</v>
      </c>
      <c r="BM12">
        <v>0</v>
      </c>
      <c r="BN12">
        <v>0</v>
      </c>
      <c r="BP12" s="47">
        <f t="shared" si="0"/>
        <v>0</v>
      </c>
    </row>
    <row r="13" spans="1:68" x14ac:dyDescent="0.2">
      <c r="A13" t="s">
        <v>641</v>
      </c>
      <c r="B13">
        <v>1006</v>
      </c>
      <c r="C13" t="s">
        <v>128</v>
      </c>
      <c r="D13" t="s">
        <v>36</v>
      </c>
      <c r="E13" t="s">
        <v>648</v>
      </c>
      <c r="I13">
        <v>5816.6958333333332</v>
      </c>
      <c r="J13">
        <v>0</v>
      </c>
      <c r="K13">
        <v>2375</v>
      </c>
      <c r="L13">
        <v>0</v>
      </c>
      <c r="M13">
        <v>0</v>
      </c>
      <c r="N13">
        <v>0</v>
      </c>
      <c r="O13">
        <v>0</v>
      </c>
      <c r="P13">
        <v>0</v>
      </c>
      <c r="Q13">
        <v>0</v>
      </c>
      <c r="R13">
        <v>0</v>
      </c>
      <c r="S13">
        <v>38817.076923076915</v>
      </c>
      <c r="T13">
        <v>0</v>
      </c>
      <c r="U13">
        <v>0</v>
      </c>
      <c r="V13">
        <v>0</v>
      </c>
      <c r="W13">
        <v>0</v>
      </c>
      <c r="X13">
        <v>0</v>
      </c>
      <c r="Y13">
        <v>0</v>
      </c>
      <c r="Z13">
        <v>0</v>
      </c>
      <c r="AA13">
        <v>0</v>
      </c>
      <c r="AB13">
        <v>0</v>
      </c>
      <c r="AC13">
        <v>0</v>
      </c>
      <c r="AD13">
        <v>0</v>
      </c>
      <c r="AE13">
        <v>0</v>
      </c>
      <c r="AF13">
        <v>0</v>
      </c>
      <c r="AG13">
        <v>0</v>
      </c>
      <c r="AH13">
        <v>0</v>
      </c>
      <c r="AI13">
        <v>13286</v>
      </c>
      <c r="AJ13">
        <v>4702</v>
      </c>
      <c r="AK13">
        <v>0</v>
      </c>
      <c r="AL13">
        <v>0</v>
      </c>
      <c r="AM13">
        <v>0</v>
      </c>
      <c r="AN13">
        <v>0</v>
      </c>
      <c r="AO13">
        <v>0</v>
      </c>
      <c r="AP13">
        <v>0</v>
      </c>
      <c r="AQ13">
        <v>0</v>
      </c>
      <c r="AR13">
        <v>0</v>
      </c>
      <c r="AS13">
        <v>0</v>
      </c>
      <c r="AT13">
        <v>0</v>
      </c>
      <c r="AU13">
        <v>0</v>
      </c>
      <c r="AV13">
        <v>0</v>
      </c>
      <c r="AW13">
        <v>0</v>
      </c>
      <c r="AX13">
        <v>0</v>
      </c>
      <c r="AY13">
        <v>0</v>
      </c>
      <c r="AZ13">
        <v>0</v>
      </c>
      <c r="BA13">
        <v>0</v>
      </c>
      <c r="BB13">
        <v>0</v>
      </c>
      <c r="BC13" s="41">
        <v>64996.772756410246</v>
      </c>
      <c r="BD13">
        <v>64996.772756410246</v>
      </c>
      <c r="BF13">
        <v>17988</v>
      </c>
      <c r="BG13">
        <v>47008.772756410246</v>
      </c>
      <c r="BH13">
        <v>0</v>
      </c>
      <c r="BI13">
        <v>0</v>
      </c>
      <c r="BJ13">
        <v>64996.772756410246</v>
      </c>
      <c r="BK13">
        <v>0</v>
      </c>
      <c r="BM13">
        <v>0</v>
      </c>
      <c r="BN13">
        <v>38817.076923076915</v>
      </c>
      <c r="BP13" s="47">
        <f t="shared" si="0"/>
        <v>0</v>
      </c>
    </row>
    <row r="14" spans="1:68" x14ac:dyDescent="0.2">
      <c r="A14" t="s">
        <v>641</v>
      </c>
      <c r="B14">
        <v>1015</v>
      </c>
      <c r="C14" t="s">
        <v>130</v>
      </c>
      <c r="D14" t="s">
        <v>36</v>
      </c>
      <c r="E14" t="s">
        <v>649</v>
      </c>
      <c r="I14">
        <v>0</v>
      </c>
      <c r="J14">
        <v>863</v>
      </c>
      <c r="K14">
        <v>3607.7</v>
      </c>
      <c r="L14">
        <v>0</v>
      </c>
      <c r="M14">
        <v>0</v>
      </c>
      <c r="N14">
        <v>0</v>
      </c>
      <c r="O14">
        <v>0</v>
      </c>
      <c r="P14">
        <v>0</v>
      </c>
      <c r="Q14">
        <v>0</v>
      </c>
      <c r="R14">
        <v>0</v>
      </c>
      <c r="S14">
        <v>0</v>
      </c>
      <c r="T14">
        <v>0</v>
      </c>
      <c r="U14">
        <v>0</v>
      </c>
      <c r="V14">
        <v>0</v>
      </c>
      <c r="W14">
        <v>0</v>
      </c>
      <c r="X14">
        <v>0</v>
      </c>
      <c r="Y14">
        <v>0</v>
      </c>
      <c r="Z14">
        <v>0</v>
      </c>
      <c r="AA14">
        <v>0</v>
      </c>
      <c r="AB14">
        <v>0</v>
      </c>
      <c r="AC14">
        <v>0</v>
      </c>
      <c r="AD14">
        <v>0</v>
      </c>
      <c r="AE14">
        <v>0</v>
      </c>
      <c r="AF14">
        <v>0</v>
      </c>
      <c r="AG14">
        <v>0</v>
      </c>
      <c r="AH14">
        <v>0</v>
      </c>
      <c r="AI14">
        <v>13286</v>
      </c>
      <c r="AJ14">
        <v>4702</v>
      </c>
      <c r="AK14">
        <v>0</v>
      </c>
      <c r="AL14">
        <v>0</v>
      </c>
      <c r="AM14">
        <v>0</v>
      </c>
      <c r="AN14">
        <v>0</v>
      </c>
      <c r="AO14">
        <v>0</v>
      </c>
      <c r="AP14">
        <v>0</v>
      </c>
      <c r="AQ14">
        <v>0</v>
      </c>
      <c r="AR14">
        <v>0</v>
      </c>
      <c r="AS14">
        <v>0</v>
      </c>
      <c r="AT14">
        <v>0</v>
      </c>
      <c r="AU14">
        <v>0</v>
      </c>
      <c r="AV14">
        <v>0</v>
      </c>
      <c r="AW14">
        <v>0</v>
      </c>
      <c r="AX14">
        <v>0</v>
      </c>
      <c r="AY14">
        <v>0</v>
      </c>
      <c r="AZ14">
        <v>0</v>
      </c>
      <c r="BA14">
        <v>0</v>
      </c>
      <c r="BB14">
        <v>0</v>
      </c>
      <c r="BC14" s="41">
        <v>22458.7</v>
      </c>
      <c r="BD14">
        <v>22458.7</v>
      </c>
      <c r="BF14">
        <v>17988</v>
      </c>
      <c r="BG14">
        <v>4470.7</v>
      </c>
      <c r="BH14">
        <v>0</v>
      </c>
      <c r="BI14">
        <v>0</v>
      </c>
      <c r="BJ14">
        <v>22458.7</v>
      </c>
      <c r="BK14">
        <v>0</v>
      </c>
      <c r="BM14">
        <v>0</v>
      </c>
      <c r="BN14">
        <v>0</v>
      </c>
      <c r="BP14" s="47">
        <f t="shared" si="0"/>
        <v>0</v>
      </c>
    </row>
    <row r="15" spans="1:68" x14ac:dyDescent="0.2">
      <c r="A15" t="s">
        <v>641</v>
      </c>
      <c r="B15">
        <v>1022</v>
      </c>
      <c r="C15" t="s">
        <v>132</v>
      </c>
      <c r="D15" t="s">
        <v>36</v>
      </c>
      <c r="E15" t="s">
        <v>650</v>
      </c>
      <c r="I15">
        <v>0</v>
      </c>
      <c r="J15">
        <v>0</v>
      </c>
      <c r="K15">
        <v>0</v>
      </c>
      <c r="L15">
        <v>0</v>
      </c>
      <c r="M15">
        <v>0</v>
      </c>
      <c r="N15">
        <v>0</v>
      </c>
      <c r="O15">
        <v>0</v>
      </c>
      <c r="P15">
        <v>0</v>
      </c>
      <c r="Q15">
        <v>0</v>
      </c>
      <c r="R15">
        <v>0</v>
      </c>
      <c r="S15">
        <v>0</v>
      </c>
      <c r="T15">
        <v>0</v>
      </c>
      <c r="U15">
        <v>0</v>
      </c>
      <c r="V15">
        <v>0</v>
      </c>
      <c r="W15">
        <v>0</v>
      </c>
      <c r="X15">
        <v>0</v>
      </c>
      <c r="Y15">
        <v>0</v>
      </c>
      <c r="Z15">
        <v>0</v>
      </c>
      <c r="AA15">
        <v>0</v>
      </c>
      <c r="AB15">
        <v>0</v>
      </c>
      <c r="AC15">
        <v>0</v>
      </c>
      <c r="AD15">
        <v>0</v>
      </c>
      <c r="AE15">
        <v>0</v>
      </c>
      <c r="AF15">
        <v>0</v>
      </c>
      <c r="AG15">
        <v>0</v>
      </c>
      <c r="AH15">
        <v>0</v>
      </c>
      <c r="AI15">
        <v>13286</v>
      </c>
      <c r="AJ15">
        <v>4702</v>
      </c>
      <c r="AK15">
        <v>0</v>
      </c>
      <c r="AL15">
        <v>0</v>
      </c>
      <c r="AM15">
        <v>0</v>
      </c>
      <c r="AN15">
        <v>0</v>
      </c>
      <c r="AO15">
        <v>0</v>
      </c>
      <c r="AP15">
        <v>0</v>
      </c>
      <c r="AQ15">
        <v>0</v>
      </c>
      <c r="AR15">
        <v>0</v>
      </c>
      <c r="AS15">
        <v>0</v>
      </c>
      <c r="AT15">
        <v>0</v>
      </c>
      <c r="AU15">
        <v>0</v>
      </c>
      <c r="AV15">
        <v>0</v>
      </c>
      <c r="AW15">
        <v>0</v>
      </c>
      <c r="AX15">
        <v>0</v>
      </c>
      <c r="AY15">
        <v>0</v>
      </c>
      <c r="AZ15">
        <v>0</v>
      </c>
      <c r="BA15">
        <v>0</v>
      </c>
      <c r="BB15">
        <v>0</v>
      </c>
      <c r="BC15" s="41">
        <v>17988</v>
      </c>
      <c r="BD15">
        <v>17988</v>
      </c>
      <c r="BF15">
        <v>17988</v>
      </c>
      <c r="BG15">
        <v>0</v>
      </c>
      <c r="BH15">
        <v>0</v>
      </c>
      <c r="BI15">
        <v>0</v>
      </c>
      <c r="BJ15">
        <v>17988</v>
      </c>
      <c r="BK15">
        <v>0</v>
      </c>
      <c r="BM15">
        <v>0</v>
      </c>
      <c r="BN15">
        <v>0</v>
      </c>
      <c r="BP15" s="47">
        <f t="shared" si="0"/>
        <v>0</v>
      </c>
    </row>
    <row r="16" spans="1:68" x14ac:dyDescent="0.2">
      <c r="A16" t="s">
        <v>641</v>
      </c>
      <c r="B16">
        <v>1010</v>
      </c>
      <c r="C16" t="s">
        <v>134</v>
      </c>
      <c r="D16" t="s">
        <v>36</v>
      </c>
      <c r="E16" t="s">
        <v>651</v>
      </c>
      <c r="I16">
        <v>16782.293016726264</v>
      </c>
      <c r="J16">
        <v>0</v>
      </c>
      <c r="K16">
        <v>4658.14884585452</v>
      </c>
      <c r="L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0</v>
      </c>
      <c r="AH16">
        <v>0</v>
      </c>
      <c r="AI16">
        <v>24314</v>
      </c>
      <c r="AJ16">
        <v>8605</v>
      </c>
      <c r="AK16">
        <v>0</v>
      </c>
      <c r="AL16">
        <v>0</v>
      </c>
      <c r="AM16">
        <v>0</v>
      </c>
      <c r="AN16">
        <v>0</v>
      </c>
      <c r="AO16">
        <v>0</v>
      </c>
      <c r="AP16">
        <v>0</v>
      </c>
      <c r="AQ16">
        <v>0</v>
      </c>
      <c r="AR16">
        <v>0</v>
      </c>
      <c r="AS16">
        <v>0</v>
      </c>
      <c r="AT16">
        <v>0</v>
      </c>
      <c r="AU16">
        <v>0</v>
      </c>
      <c r="AV16">
        <v>0</v>
      </c>
      <c r="AW16">
        <v>0</v>
      </c>
      <c r="AX16">
        <v>0</v>
      </c>
      <c r="AY16">
        <v>0</v>
      </c>
      <c r="AZ16">
        <v>0</v>
      </c>
      <c r="BA16">
        <v>0</v>
      </c>
      <c r="BB16">
        <v>0</v>
      </c>
      <c r="BC16" s="41">
        <v>54359.441862580788</v>
      </c>
      <c r="BD16">
        <v>54359.441862580788</v>
      </c>
      <c r="BF16">
        <v>32919</v>
      </c>
      <c r="BG16">
        <v>21440.441862580785</v>
      </c>
      <c r="BH16">
        <v>0</v>
      </c>
      <c r="BI16">
        <v>0</v>
      </c>
      <c r="BJ16">
        <v>54359.441862580788</v>
      </c>
      <c r="BK16">
        <v>0</v>
      </c>
      <c r="BM16">
        <v>0</v>
      </c>
      <c r="BN16">
        <v>0</v>
      </c>
      <c r="BP16" s="47">
        <f t="shared" si="0"/>
        <v>0</v>
      </c>
    </row>
    <row r="17" spans="1:68" x14ac:dyDescent="0.2">
      <c r="A17" t="s">
        <v>641</v>
      </c>
      <c r="B17">
        <v>1021</v>
      </c>
      <c r="C17" t="s">
        <v>136</v>
      </c>
      <c r="D17" t="s">
        <v>36</v>
      </c>
      <c r="E17" t="s">
        <v>652</v>
      </c>
      <c r="I17">
        <v>0</v>
      </c>
      <c r="J17">
        <v>0</v>
      </c>
      <c r="K17">
        <v>0</v>
      </c>
      <c r="L17">
        <v>0</v>
      </c>
      <c r="M17">
        <v>0</v>
      </c>
      <c r="N17">
        <v>0</v>
      </c>
      <c r="O17">
        <v>0</v>
      </c>
      <c r="P17">
        <v>0</v>
      </c>
      <c r="Q17">
        <v>0</v>
      </c>
      <c r="R17">
        <v>0</v>
      </c>
      <c r="S17">
        <v>0</v>
      </c>
      <c r="T17">
        <v>0</v>
      </c>
      <c r="U17">
        <v>0</v>
      </c>
      <c r="V17">
        <v>0</v>
      </c>
      <c r="W17">
        <v>0</v>
      </c>
      <c r="X17">
        <v>0</v>
      </c>
      <c r="Y17">
        <v>0</v>
      </c>
      <c r="Z17">
        <v>0</v>
      </c>
      <c r="AA17">
        <v>0</v>
      </c>
      <c r="AB17">
        <v>0</v>
      </c>
      <c r="AC17">
        <v>0</v>
      </c>
      <c r="AD17">
        <v>0</v>
      </c>
      <c r="AE17">
        <v>0</v>
      </c>
      <c r="AF17">
        <v>0</v>
      </c>
      <c r="AG17">
        <v>0</v>
      </c>
      <c r="AH17">
        <v>0</v>
      </c>
      <c r="AI17">
        <v>13286</v>
      </c>
      <c r="AJ17">
        <v>4702</v>
      </c>
      <c r="AK17">
        <v>0</v>
      </c>
      <c r="AL17">
        <v>0</v>
      </c>
      <c r="AM17">
        <v>0</v>
      </c>
      <c r="AN17">
        <v>0</v>
      </c>
      <c r="AO17">
        <v>0</v>
      </c>
      <c r="AP17">
        <v>0</v>
      </c>
      <c r="AQ17">
        <v>0</v>
      </c>
      <c r="AR17">
        <v>0</v>
      </c>
      <c r="AS17">
        <v>0</v>
      </c>
      <c r="AT17">
        <v>0</v>
      </c>
      <c r="AU17">
        <v>0</v>
      </c>
      <c r="AV17">
        <v>0</v>
      </c>
      <c r="AW17">
        <v>0</v>
      </c>
      <c r="AX17">
        <v>0</v>
      </c>
      <c r="AY17">
        <v>0</v>
      </c>
      <c r="AZ17">
        <v>0</v>
      </c>
      <c r="BA17">
        <v>0</v>
      </c>
      <c r="BB17">
        <v>0</v>
      </c>
      <c r="BC17" s="41">
        <v>17988</v>
      </c>
      <c r="BD17">
        <v>17988</v>
      </c>
      <c r="BF17">
        <v>17988</v>
      </c>
      <c r="BG17">
        <v>0</v>
      </c>
      <c r="BH17">
        <v>0</v>
      </c>
      <c r="BI17">
        <v>0</v>
      </c>
      <c r="BJ17">
        <v>17988</v>
      </c>
      <c r="BK17">
        <v>0</v>
      </c>
      <c r="BM17">
        <v>0</v>
      </c>
      <c r="BN17">
        <v>0</v>
      </c>
      <c r="BP17" s="47">
        <f t="shared" si="0"/>
        <v>0</v>
      </c>
    </row>
    <row r="18" spans="1:68" x14ac:dyDescent="0.2">
      <c r="A18" t="s">
        <v>641</v>
      </c>
      <c r="B18">
        <v>1023</v>
      </c>
      <c r="C18" t="s">
        <v>138</v>
      </c>
      <c r="D18" t="s">
        <v>36</v>
      </c>
      <c r="E18" t="s">
        <v>653</v>
      </c>
      <c r="I18">
        <v>36121.489739202494</v>
      </c>
      <c r="J18">
        <v>0</v>
      </c>
      <c r="K18">
        <v>0</v>
      </c>
      <c r="L18">
        <v>0</v>
      </c>
      <c r="M18">
        <v>0</v>
      </c>
      <c r="N18">
        <v>0</v>
      </c>
      <c r="O18">
        <v>0</v>
      </c>
      <c r="P18">
        <v>0</v>
      </c>
      <c r="Q18">
        <v>0</v>
      </c>
      <c r="R18">
        <v>0</v>
      </c>
      <c r="S18">
        <v>0</v>
      </c>
      <c r="T18">
        <v>0</v>
      </c>
      <c r="U18">
        <v>0</v>
      </c>
      <c r="V18">
        <v>0</v>
      </c>
      <c r="W18">
        <v>0</v>
      </c>
      <c r="X18">
        <v>0</v>
      </c>
      <c r="Y18">
        <v>0</v>
      </c>
      <c r="Z18">
        <v>0</v>
      </c>
      <c r="AA18">
        <v>0</v>
      </c>
      <c r="AB18">
        <v>0</v>
      </c>
      <c r="AC18">
        <v>0</v>
      </c>
      <c r="AD18">
        <v>0</v>
      </c>
      <c r="AE18">
        <v>0</v>
      </c>
      <c r="AF18">
        <v>0</v>
      </c>
      <c r="AG18">
        <v>0</v>
      </c>
      <c r="AH18">
        <v>0</v>
      </c>
      <c r="AI18">
        <v>14482</v>
      </c>
      <c r="AJ18">
        <v>5125</v>
      </c>
      <c r="AK18">
        <v>0</v>
      </c>
      <c r="AL18">
        <v>0</v>
      </c>
      <c r="AM18">
        <v>0</v>
      </c>
      <c r="AN18">
        <v>0</v>
      </c>
      <c r="AO18">
        <v>0</v>
      </c>
      <c r="AP18">
        <v>0</v>
      </c>
      <c r="AQ18">
        <v>0</v>
      </c>
      <c r="AR18">
        <v>0</v>
      </c>
      <c r="AS18">
        <v>0</v>
      </c>
      <c r="AT18">
        <v>0</v>
      </c>
      <c r="AU18">
        <v>0</v>
      </c>
      <c r="AV18">
        <v>0</v>
      </c>
      <c r="AW18">
        <v>0</v>
      </c>
      <c r="AX18">
        <v>0</v>
      </c>
      <c r="AY18">
        <v>0</v>
      </c>
      <c r="AZ18">
        <v>0</v>
      </c>
      <c r="BA18">
        <v>0</v>
      </c>
      <c r="BB18">
        <v>0</v>
      </c>
      <c r="BC18" s="41">
        <v>55728.489739202494</v>
      </c>
      <c r="BD18">
        <v>55728.489739202494</v>
      </c>
      <c r="BF18">
        <v>19607</v>
      </c>
      <c r="BG18">
        <v>36121.489739202494</v>
      </c>
      <c r="BH18">
        <v>0</v>
      </c>
      <c r="BI18">
        <v>0</v>
      </c>
      <c r="BJ18">
        <v>55728.489739202494</v>
      </c>
      <c r="BK18">
        <v>0</v>
      </c>
      <c r="BM18">
        <v>0</v>
      </c>
      <c r="BN18">
        <v>0</v>
      </c>
      <c r="BP18" s="47">
        <f t="shared" si="0"/>
        <v>0</v>
      </c>
    </row>
    <row r="19" spans="1:68" x14ac:dyDescent="0.2">
      <c r="A19" t="s">
        <v>641</v>
      </c>
      <c r="B19">
        <v>1016</v>
      </c>
      <c r="C19" t="s">
        <v>140</v>
      </c>
      <c r="D19" t="s">
        <v>36</v>
      </c>
      <c r="E19" t="s">
        <v>654</v>
      </c>
      <c r="I19">
        <v>0</v>
      </c>
      <c r="J19">
        <v>0</v>
      </c>
      <c r="K19">
        <v>0</v>
      </c>
      <c r="L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13286</v>
      </c>
      <c r="AJ19">
        <v>4702</v>
      </c>
      <c r="AK19">
        <v>0</v>
      </c>
      <c r="AL19">
        <v>0</v>
      </c>
      <c r="AM19">
        <v>0</v>
      </c>
      <c r="AN19">
        <v>0</v>
      </c>
      <c r="AO19">
        <v>0</v>
      </c>
      <c r="AP19">
        <v>0</v>
      </c>
      <c r="AQ19">
        <v>0</v>
      </c>
      <c r="AR19">
        <v>0</v>
      </c>
      <c r="AS19">
        <v>0</v>
      </c>
      <c r="AT19">
        <v>0</v>
      </c>
      <c r="AU19">
        <v>0</v>
      </c>
      <c r="AV19">
        <v>0</v>
      </c>
      <c r="AW19">
        <v>0</v>
      </c>
      <c r="AX19">
        <v>0</v>
      </c>
      <c r="AY19">
        <v>0</v>
      </c>
      <c r="AZ19">
        <v>0</v>
      </c>
      <c r="BA19">
        <v>0</v>
      </c>
      <c r="BB19">
        <v>0</v>
      </c>
      <c r="BC19" s="41">
        <v>17988</v>
      </c>
      <c r="BD19">
        <v>17988</v>
      </c>
      <c r="BF19">
        <v>17988</v>
      </c>
      <c r="BG19">
        <v>0</v>
      </c>
      <c r="BH19">
        <v>0</v>
      </c>
      <c r="BI19">
        <v>0</v>
      </c>
      <c r="BJ19">
        <v>17988</v>
      </c>
      <c r="BK19">
        <v>0</v>
      </c>
      <c r="BM19">
        <v>0</v>
      </c>
      <c r="BN19">
        <v>0</v>
      </c>
      <c r="BP19" s="47">
        <f t="shared" si="0"/>
        <v>0</v>
      </c>
    </row>
    <row r="20" spans="1:68" x14ac:dyDescent="0.2">
      <c r="A20" t="s">
        <v>641</v>
      </c>
      <c r="B20">
        <v>1024</v>
      </c>
      <c r="C20" t="s">
        <v>142</v>
      </c>
      <c r="D20" t="s">
        <v>36</v>
      </c>
      <c r="E20" t="s">
        <v>655</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c r="AG20">
        <v>0</v>
      </c>
      <c r="AH20">
        <v>0</v>
      </c>
      <c r="AI20">
        <v>15545</v>
      </c>
      <c r="AJ20">
        <v>5501</v>
      </c>
      <c r="AK20">
        <v>0</v>
      </c>
      <c r="AL20">
        <v>0</v>
      </c>
      <c r="AM20">
        <v>0</v>
      </c>
      <c r="AN20">
        <v>0</v>
      </c>
      <c r="AO20">
        <v>0</v>
      </c>
      <c r="AP20">
        <v>0</v>
      </c>
      <c r="AQ20">
        <v>0</v>
      </c>
      <c r="AR20">
        <v>0</v>
      </c>
      <c r="AS20">
        <v>0</v>
      </c>
      <c r="AT20">
        <v>0</v>
      </c>
      <c r="AU20">
        <v>0</v>
      </c>
      <c r="AV20">
        <v>0</v>
      </c>
      <c r="AW20">
        <v>0</v>
      </c>
      <c r="AX20">
        <v>0</v>
      </c>
      <c r="AY20">
        <v>0</v>
      </c>
      <c r="AZ20">
        <v>0</v>
      </c>
      <c r="BA20">
        <v>0</v>
      </c>
      <c r="BB20">
        <v>0</v>
      </c>
      <c r="BC20" s="41">
        <v>21046</v>
      </c>
      <c r="BD20">
        <v>21046</v>
      </c>
      <c r="BF20">
        <v>21046</v>
      </c>
      <c r="BG20">
        <v>0</v>
      </c>
      <c r="BH20">
        <v>0</v>
      </c>
      <c r="BI20">
        <v>0</v>
      </c>
      <c r="BJ20">
        <v>21046</v>
      </c>
      <c r="BK20">
        <v>0</v>
      </c>
      <c r="BM20">
        <v>0</v>
      </c>
      <c r="BN20">
        <v>0</v>
      </c>
      <c r="BP20" s="47">
        <f t="shared" si="0"/>
        <v>0</v>
      </c>
    </row>
    <row r="21" spans="1:68" x14ac:dyDescent="0.2">
      <c r="A21" t="s">
        <v>641</v>
      </c>
      <c r="B21">
        <v>1012</v>
      </c>
      <c r="C21" t="s">
        <v>144</v>
      </c>
      <c r="D21" t="s">
        <v>36</v>
      </c>
      <c r="E21" t="s">
        <v>656</v>
      </c>
      <c r="I21">
        <v>0</v>
      </c>
      <c r="J21">
        <v>0</v>
      </c>
      <c r="K21">
        <v>11591.49</v>
      </c>
      <c r="L21">
        <v>0</v>
      </c>
      <c r="M21">
        <v>0</v>
      </c>
      <c r="N21">
        <v>0</v>
      </c>
      <c r="O21">
        <v>0</v>
      </c>
      <c r="P21">
        <v>0</v>
      </c>
      <c r="Q21">
        <v>0</v>
      </c>
      <c r="R21">
        <v>0</v>
      </c>
      <c r="S21">
        <v>0</v>
      </c>
      <c r="T21">
        <v>0</v>
      </c>
      <c r="U21">
        <v>0</v>
      </c>
      <c r="V21">
        <v>0</v>
      </c>
      <c r="W21">
        <v>0</v>
      </c>
      <c r="X21">
        <v>0</v>
      </c>
      <c r="Y21">
        <v>0</v>
      </c>
      <c r="Z21">
        <v>0</v>
      </c>
      <c r="AA21">
        <v>0</v>
      </c>
      <c r="AB21">
        <v>0</v>
      </c>
      <c r="AC21">
        <v>0</v>
      </c>
      <c r="AD21">
        <v>0</v>
      </c>
      <c r="AE21">
        <v>0</v>
      </c>
      <c r="AF21">
        <v>0</v>
      </c>
      <c r="AG21">
        <v>0</v>
      </c>
      <c r="AH21">
        <v>0</v>
      </c>
      <c r="AI21">
        <v>18703</v>
      </c>
      <c r="AJ21">
        <v>6536</v>
      </c>
      <c r="AK21">
        <v>0</v>
      </c>
      <c r="AL21">
        <v>0</v>
      </c>
      <c r="AM21">
        <v>0</v>
      </c>
      <c r="AN21">
        <v>0</v>
      </c>
      <c r="AO21">
        <v>0</v>
      </c>
      <c r="AP21">
        <v>0</v>
      </c>
      <c r="AQ21">
        <v>0</v>
      </c>
      <c r="AR21">
        <v>0</v>
      </c>
      <c r="AS21">
        <v>0</v>
      </c>
      <c r="AT21">
        <v>0</v>
      </c>
      <c r="AU21">
        <v>0</v>
      </c>
      <c r="AV21">
        <v>0</v>
      </c>
      <c r="AW21">
        <v>0</v>
      </c>
      <c r="AX21">
        <v>0</v>
      </c>
      <c r="AY21">
        <v>0</v>
      </c>
      <c r="AZ21">
        <v>0</v>
      </c>
      <c r="BA21">
        <v>0</v>
      </c>
      <c r="BB21">
        <v>0</v>
      </c>
      <c r="BC21" s="41">
        <v>36830.49</v>
      </c>
      <c r="BD21">
        <v>36830.49</v>
      </c>
      <c r="BF21">
        <v>25239</v>
      </c>
      <c r="BG21">
        <v>11591.49</v>
      </c>
      <c r="BH21">
        <v>0</v>
      </c>
      <c r="BI21">
        <v>0</v>
      </c>
      <c r="BJ21">
        <v>36830.49</v>
      </c>
      <c r="BK21">
        <v>0</v>
      </c>
      <c r="BM21">
        <v>0</v>
      </c>
      <c r="BN21">
        <v>0</v>
      </c>
      <c r="BP21" s="47">
        <f t="shared" si="0"/>
        <v>0</v>
      </c>
    </row>
    <row r="22" spans="1:68" x14ac:dyDescent="0.2">
      <c r="A22" t="s">
        <v>641</v>
      </c>
      <c r="B22">
        <v>1028</v>
      </c>
      <c r="C22" t="s">
        <v>146</v>
      </c>
      <c r="D22" t="s">
        <v>36</v>
      </c>
      <c r="E22" t="s">
        <v>657</v>
      </c>
      <c r="I22">
        <v>0</v>
      </c>
      <c r="J22">
        <v>0</v>
      </c>
      <c r="K22">
        <v>11068.5</v>
      </c>
      <c r="L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15943</v>
      </c>
      <c r="AJ22">
        <v>5643</v>
      </c>
      <c r="AK22">
        <v>0</v>
      </c>
      <c r="AL22">
        <v>0</v>
      </c>
      <c r="AM22">
        <v>0</v>
      </c>
      <c r="AN22">
        <v>0</v>
      </c>
      <c r="AO22">
        <v>0</v>
      </c>
      <c r="AP22">
        <v>0</v>
      </c>
      <c r="AQ22">
        <v>0</v>
      </c>
      <c r="AR22">
        <v>0</v>
      </c>
      <c r="AS22">
        <v>0</v>
      </c>
      <c r="AT22">
        <v>0</v>
      </c>
      <c r="AU22">
        <v>0</v>
      </c>
      <c r="AV22">
        <v>0</v>
      </c>
      <c r="AW22">
        <v>0</v>
      </c>
      <c r="AX22">
        <v>0</v>
      </c>
      <c r="AY22">
        <v>0</v>
      </c>
      <c r="AZ22">
        <v>0</v>
      </c>
      <c r="BA22">
        <v>0</v>
      </c>
      <c r="BB22">
        <v>0</v>
      </c>
      <c r="BC22" s="41">
        <v>32654.5</v>
      </c>
      <c r="BD22">
        <v>32654.5</v>
      </c>
      <c r="BF22">
        <v>21586</v>
      </c>
      <c r="BG22">
        <v>11068.5</v>
      </c>
      <c r="BH22">
        <v>0</v>
      </c>
      <c r="BI22">
        <v>0</v>
      </c>
      <c r="BJ22">
        <v>32654.5</v>
      </c>
      <c r="BK22">
        <v>0</v>
      </c>
      <c r="BM22">
        <v>0</v>
      </c>
      <c r="BN22">
        <v>0</v>
      </c>
      <c r="BP22" s="47">
        <f t="shared" si="0"/>
        <v>0</v>
      </c>
    </row>
    <row r="23" spans="1:68" x14ac:dyDescent="0.2">
      <c r="A23" t="s">
        <v>641</v>
      </c>
      <c r="B23">
        <v>1049</v>
      </c>
      <c r="C23" t="s">
        <v>148</v>
      </c>
      <c r="D23" t="s">
        <v>36</v>
      </c>
      <c r="E23" t="s">
        <v>658</v>
      </c>
      <c r="I23">
        <v>0</v>
      </c>
      <c r="J23">
        <v>0</v>
      </c>
      <c r="K23">
        <v>0</v>
      </c>
      <c r="L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15677</v>
      </c>
      <c r="AJ23">
        <v>5549</v>
      </c>
      <c r="AK23">
        <v>0</v>
      </c>
      <c r="AL23">
        <v>0</v>
      </c>
      <c r="AM23">
        <v>0</v>
      </c>
      <c r="AN23">
        <v>0</v>
      </c>
      <c r="AO23">
        <v>0</v>
      </c>
      <c r="AP23">
        <v>0</v>
      </c>
      <c r="AQ23">
        <v>0</v>
      </c>
      <c r="AR23">
        <v>0</v>
      </c>
      <c r="AS23">
        <v>0</v>
      </c>
      <c r="AT23">
        <v>0</v>
      </c>
      <c r="AU23">
        <v>0</v>
      </c>
      <c r="AV23">
        <v>0</v>
      </c>
      <c r="AW23">
        <v>0</v>
      </c>
      <c r="AX23">
        <v>0</v>
      </c>
      <c r="AY23">
        <v>0</v>
      </c>
      <c r="AZ23">
        <v>0</v>
      </c>
      <c r="BA23">
        <v>0</v>
      </c>
      <c r="BB23">
        <v>0</v>
      </c>
      <c r="BC23" s="41">
        <v>21226</v>
      </c>
      <c r="BD23">
        <v>21226</v>
      </c>
      <c r="BF23">
        <v>21226</v>
      </c>
      <c r="BG23">
        <v>0</v>
      </c>
      <c r="BH23">
        <v>0</v>
      </c>
      <c r="BI23">
        <v>0</v>
      </c>
      <c r="BJ23">
        <v>21226</v>
      </c>
      <c r="BK23">
        <v>0</v>
      </c>
      <c r="BM23">
        <v>0</v>
      </c>
      <c r="BN23">
        <v>0</v>
      </c>
      <c r="BP23" s="47">
        <f t="shared" si="0"/>
        <v>0</v>
      </c>
    </row>
    <row r="24" spans="1:68" x14ac:dyDescent="0.2">
      <c r="A24" t="s">
        <v>641</v>
      </c>
      <c r="B24">
        <v>1008</v>
      </c>
      <c r="C24" t="s">
        <v>150</v>
      </c>
      <c r="D24" t="s">
        <v>36</v>
      </c>
      <c r="E24" t="s">
        <v>659</v>
      </c>
      <c r="I24">
        <v>0</v>
      </c>
      <c r="J24">
        <v>0</v>
      </c>
      <c r="K24">
        <v>0</v>
      </c>
      <c r="L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13286</v>
      </c>
      <c r="AJ24">
        <v>4702</v>
      </c>
      <c r="AK24">
        <v>0</v>
      </c>
      <c r="AL24">
        <v>0</v>
      </c>
      <c r="AM24">
        <v>0</v>
      </c>
      <c r="AN24">
        <v>0</v>
      </c>
      <c r="AO24">
        <v>0</v>
      </c>
      <c r="AP24">
        <v>0</v>
      </c>
      <c r="AQ24">
        <v>0</v>
      </c>
      <c r="AR24">
        <v>0</v>
      </c>
      <c r="AS24">
        <v>0</v>
      </c>
      <c r="AT24">
        <v>0</v>
      </c>
      <c r="AU24">
        <v>0</v>
      </c>
      <c r="AV24">
        <v>0</v>
      </c>
      <c r="AW24">
        <v>0</v>
      </c>
      <c r="AX24">
        <v>0</v>
      </c>
      <c r="AY24">
        <v>0</v>
      </c>
      <c r="AZ24">
        <v>0</v>
      </c>
      <c r="BA24">
        <v>0</v>
      </c>
      <c r="BB24">
        <v>0</v>
      </c>
      <c r="BC24" s="41">
        <v>17988</v>
      </c>
      <c r="BD24">
        <v>17988</v>
      </c>
      <c r="BF24">
        <v>17988</v>
      </c>
      <c r="BG24">
        <v>0</v>
      </c>
      <c r="BH24">
        <v>0</v>
      </c>
      <c r="BI24">
        <v>0</v>
      </c>
      <c r="BJ24">
        <v>17988</v>
      </c>
      <c r="BK24">
        <v>0</v>
      </c>
      <c r="BM24">
        <v>0</v>
      </c>
      <c r="BN24">
        <v>0</v>
      </c>
      <c r="BP24" s="47">
        <f t="shared" si="0"/>
        <v>0</v>
      </c>
    </row>
    <row r="25" spans="1:68" x14ac:dyDescent="0.2">
      <c r="A25" t="s">
        <v>641</v>
      </c>
      <c r="B25">
        <v>1018</v>
      </c>
      <c r="C25" t="s">
        <v>154</v>
      </c>
      <c r="D25" t="s">
        <v>36</v>
      </c>
      <c r="E25" t="s">
        <v>660</v>
      </c>
      <c r="I25">
        <v>29347.916666666668</v>
      </c>
      <c r="J25">
        <v>0</v>
      </c>
      <c r="K25">
        <v>2810.3209999999999</v>
      </c>
      <c r="L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20195</v>
      </c>
      <c r="AJ25">
        <v>7147</v>
      </c>
      <c r="AK25">
        <v>0</v>
      </c>
      <c r="AL25">
        <v>0</v>
      </c>
      <c r="AM25">
        <v>0</v>
      </c>
      <c r="AN25">
        <v>0</v>
      </c>
      <c r="AO25">
        <v>0</v>
      </c>
      <c r="AP25">
        <v>0</v>
      </c>
      <c r="AQ25">
        <v>0</v>
      </c>
      <c r="AR25">
        <v>0</v>
      </c>
      <c r="AS25">
        <v>0</v>
      </c>
      <c r="AT25">
        <v>0</v>
      </c>
      <c r="AU25">
        <v>0</v>
      </c>
      <c r="AV25">
        <v>0</v>
      </c>
      <c r="AW25">
        <v>0</v>
      </c>
      <c r="AX25">
        <v>0</v>
      </c>
      <c r="AY25">
        <v>0</v>
      </c>
      <c r="AZ25">
        <v>0</v>
      </c>
      <c r="BA25">
        <v>0</v>
      </c>
      <c r="BB25">
        <v>0</v>
      </c>
      <c r="BC25" s="41">
        <v>59500.237666666668</v>
      </c>
      <c r="BD25">
        <v>59500.237666666668</v>
      </c>
      <c r="BF25">
        <v>27342</v>
      </c>
      <c r="BG25">
        <v>32158.237666666668</v>
      </c>
      <c r="BH25">
        <v>0</v>
      </c>
      <c r="BI25">
        <v>0</v>
      </c>
      <c r="BJ25">
        <v>59500.237666666668</v>
      </c>
      <c r="BK25">
        <v>0</v>
      </c>
      <c r="BM25">
        <v>0</v>
      </c>
      <c r="BN25">
        <v>0</v>
      </c>
      <c r="BP25" s="47">
        <f t="shared" si="0"/>
        <v>0</v>
      </c>
    </row>
    <row r="26" spans="1:68" x14ac:dyDescent="0.2">
      <c r="A26" t="s">
        <v>641</v>
      </c>
      <c r="B26">
        <v>1000</v>
      </c>
      <c r="C26" t="s">
        <v>156</v>
      </c>
      <c r="D26" t="s">
        <v>36</v>
      </c>
      <c r="E26" t="s">
        <v>661</v>
      </c>
      <c r="I26">
        <v>17224.503292597925</v>
      </c>
      <c r="J26">
        <v>8828.17</v>
      </c>
      <c r="K26">
        <v>0</v>
      </c>
      <c r="L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13286</v>
      </c>
      <c r="AJ26">
        <v>4702</v>
      </c>
      <c r="AK26">
        <v>0</v>
      </c>
      <c r="AL26">
        <v>0</v>
      </c>
      <c r="AM26">
        <v>0</v>
      </c>
      <c r="AN26">
        <v>0</v>
      </c>
      <c r="AO26">
        <v>0</v>
      </c>
      <c r="AP26">
        <v>0</v>
      </c>
      <c r="AQ26">
        <v>0</v>
      </c>
      <c r="AR26">
        <v>0</v>
      </c>
      <c r="AS26">
        <v>0</v>
      </c>
      <c r="AT26">
        <v>0</v>
      </c>
      <c r="AU26">
        <v>0</v>
      </c>
      <c r="AV26">
        <v>0</v>
      </c>
      <c r="AW26">
        <v>0</v>
      </c>
      <c r="AX26">
        <v>0</v>
      </c>
      <c r="AY26">
        <v>0</v>
      </c>
      <c r="AZ26">
        <v>0</v>
      </c>
      <c r="BA26">
        <v>0</v>
      </c>
      <c r="BB26">
        <v>0</v>
      </c>
      <c r="BC26" s="41">
        <v>44040.673292597923</v>
      </c>
      <c r="BD26">
        <v>44040.673292597923</v>
      </c>
      <c r="BF26">
        <v>17988</v>
      </c>
      <c r="BG26">
        <v>26052.673292597923</v>
      </c>
      <c r="BH26">
        <v>0</v>
      </c>
      <c r="BI26">
        <v>0</v>
      </c>
      <c r="BJ26">
        <v>44040.673292597923</v>
      </c>
      <c r="BK26">
        <v>0</v>
      </c>
      <c r="BM26">
        <v>0</v>
      </c>
      <c r="BN26">
        <v>0</v>
      </c>
      <c r="BP26" s="47">
        <f t="shared" si="0"/>
        <v>0</v>
      </c>
    </row>
    <row r="27" spans="1:68" x14ac:dyDescent="0.2">
      <c r="A27" t="s">
        <v>641</v>
      </c>
      <c r="B27">
        <v>1038</v>
      </c>
      <c r="C27" t="s">
        <v>158</v>
      </c>
      <c r="D27" t="s">
        <v>115</v>
      </c>
      <c r="E27" t="s">
        <v>662</v>
      </c>
      <c r="I27">
        <v>33931.930640832034</v>
      </c>
      <c r="J27">
        <v>2431</v>
      </c>
      <c r="K27">
        <v>3583.75</v>
      </c>
      <c r="L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20726</v>
      </c>
      <c r="AJ27">
        <v>7335</v>
      </c>
      <c r="AK27">
        <v>0</v>
      </c>
      <c r="AL27">
        <v>0</v>
      </c>
      <c r="AM27">
        <v>0</v>
      </c>
      <c r="AN27">
        <v>0</v>
      </c>
      <c r="AO27">
        <v>0</v>
      </c>
      <c r="AP27">
        <v>0</v>
      </c>
      <c r="AQ27">
        <v>0</v>
      </c>
      <c r="AR27">
        <v>0</v>
      </c>
      <c r="AS27">
        <v>0</v>
      </c>
      <c r="AT27">
        <v>0</v>
      </c>
      <c r="AU27">
        <v>0</v>
      </c>
      <c r="AV27">
        <v>0</v>
      </c>
      <c r="AW27">
        <v>0</v>
      </c>
      <c r="AX27">
        <v>0</v>
      </c>
      <c r="AY27">
        <v>0</v>
      </c>
      <c r="AZ27">
        <v>0</v>
      </c>
      <c r="BA27">
        <v>0</v>
      </c>
      <c r="BB27">
        <v>0</v>
      </c>
      <c r="BC27" s="41">
        <v>68007.680640832026</v>
      </c>
      <c r="BD27">
        <v>68007.680640832026</v>
      </c>
      <c r="BF27">
        <v>28061</v>
      </c>
      <c r="BG27">
        <v>39946.680640832034</v>
      </c>
      <c r="BH27">
        <v>0</v>
      </c>
      <c r="BI27">
        <v>0</v>
      </c>
      <c r="BJ27">
        <v>68007.680640832026</v>
      </c>
      <c r="BK27">
        <v>0</v>
      </c>
      <c r="BM27">
        <v>0</v>
      </c>
      <c r="BN27">
        <v>0</v>
      </c>
      <c r="BP27" s="47">
        <f t="shared" si="0"/>
        <v>0</v>
      </c>
    </row>
    <row r="28" spans="1:68" x14ac:dyDescent="0.2">
      <c r="A28" t="s">
        <v>641</v>
      </c>
      <c r="B28">
        <v>1009</v>
      </c>
      <c r="C28" t="s">
        <v>152</v>
      </c>
      <c r="D28" t="s">
        <v>36</v>
      </c>
      <c r="E28" t="s">
        <v>663</v>
      </c>
      <c r="I28">
        <v>11703.029166666665</v>
      </c>
      <c r="J28">
        <v>0</v>
      </c>
      <c r="K28">
        <v>6882.875</v>
      </c>
      <c r="L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21922</v>
      </c>
      <c r="AJ28">
        <v>7758</v>
      </c>
      <c r="AK28">
        <v>0</v>
      </c>
      <c r="AL28">
        <v>0</v>
      </c>
      <c r="AM28">
        <v>0</v>
      </c>
      <c r="AN28">
        <v>0</v>
      </c>
      <c r="AO28">
        <v>0</v>
      </c>
      <c r="AP28">
        <v>0</v>
      </c>
      <c r="AQ28">
        <v>0</v>
      </c>
      <c r="AR28">
        <v>0</v>
      </c>
      <c r="AS28">
        <v>0</v>
      </c>
      <c r="AT28">
        <v>0</v>
      </c>
      <c r="AU28">
        <v>0</v>
      </c>
      <c r="AV28">
        <v>0</v>
      </c>
      <c r="AW28">
        <v>0</v>
      </c>
      <c r="AX28">
        <v>0</v>
      </c>
      <c r="AY28">
        <v>0</v>
      </c>
      <c r="AZ28">
        <v>0</v>
      </c>
      <c r="BA28">
        <v>0</v>
      </c>
      <c r="BB28">
        <v>0</v>
      </c>
      <c r="BC28" s="41">
        <v>48265.904166666667</v>
      </c>
      <c r="BD28">
        <v>48265.904166666667</v>
      </c>
      <c r="BF28">
        <v>29680</v>
      </c>
      <c r="BG28">
        <v>18585.904166666667</v>
      </c>
      <c r="BH28">
        <v>0</v>
      </c>
      <c r="BI28">
        <v>0</v>
      </c>
      <c r="BJ28">
        <v>48265.904166666667</v>
      </c>
      <c r="BK28">
        <v>0</v>
      </c>
      <c r="BM28">
        <v>0</v>
      </c>
      <c r="BN28">
        <v>0</v>
      </c>
      <c r="BP28" s="47">
        <f t="shared" si="0"/>
        <v>0</v>
      </c>
    </row>
    <row r="29" spans="1:68" x14ac:dyDescent="0.2">
      <c r="A29" t="s">
        <v>637</v>
      </c>
      <c r="B29">
        <v>1019</v>
      </c>
      <c r="C29" t="s">
        <v>160</v>
      </c>
      <c r="D29" t="s">
        <v>36</v>
      </c>
      <c r="E29" t="s">
        <v>664</v>
      </c>
      <c r="I29">
        <v>0</v>
      </c>
      <c r="J29">
        <v>0</v>
      </c>
      <c r="K29">
        <v>7254.8206613325401</v>
      </c>
      <c r="L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24712</v>
      </c>
      <c r="AJ29">
        <v>8746</v>
      </c>
      <c r="AK29">
        <v>0</v>
      </c>
      <c r="AL29">
        <v>0</v>
      </c>
      <c r="AM29">
        <v>0</v>
      </c>
      <c r="AN29">
        <v>0</v>
      </c>
      <c r="AO29">
        <v>0</v>
      </c>
      <c r="AP29">
        <v>0</v>
      </c>
      <c r="AQ29">
        <v>0</v>
      </c>
      <c r="AR29">
        <v>0</v>
      </c>
      <c r="AS29">
        <v>0</v>
      </c>
      <c r="AT29">
        <v>0</v>
      </c>
      <c r="AU29">
        <v>0</v>
      </c>
      <c r="AV29">
        <v>0</v>
      </c>
      <c r="AW29">
        <v>0</v>
      </c>
      <c r="AX29">
        <v>0</v>
      </c>
      <c r="AY29">
        <v>0</v>
      </c>
      <c r="AZ29">
        <v>0</v>
      </c>
      <c r="BA29">
        <v>0</v>
      </c>
      <c r="BB29">
        <v>0</v>
      </c>
      <c r="BC29" s="41">
        <v>40712.820661332538</v>
      </c>
      <c r="BD29">
        <v>40712.820661332538</v>
      </c>
      <c r="BF29">
        <v>33458</v>
      </c>
      <c r="BG29">
        <v>7254.8206613325401</v>
      </c>
      <c r="BH29">
        <v>0</v>
      </c>
      <c r="BI29">
        <v>0</v>
      </c>
      <c r="BJ29">
        <v>40712.820661332538</v>
      </c>
      <c r="BK29">
        <v>0</v>
      </c>
      <c r="BM29">
        <v>0</v>
      </c>
      <c r="BN29">
        <v>0</v>
      </c>
      <c r="BP29" s="47">
        <f t="shared" si="0"/>
        <v>0</v>
      </c>
    </row>
    <row r="30" spans="1:68" x14ac:dyDescent="0.2">
      <c r="A30" t="s">
        <v>641</v>
      </c>
      <c r="B30">
        <v>1020</v>
      </c>
      <c r="C30" t="s">
        <v>162</v>
      </c>
      <c r="D30" t="s">
        <v>36</v>
      </c>
      <c r="E30" t="s">
        <v>665</v>
      </c>
      <c r="I30">
        <v>7151.00640608906</v>
      </c>
      <c r="J30">
        <v>9644</v>
      </c>
      <c r="K30">
        <v>2553.75</v>
      </c>
      <c r="L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27768</v>
      </c>
      <c r="AJ30">
        <v>9827</v>
      </c>
      <c r="AK30">
        <v>0</v>
      </c>
      <c r="AL30">
        <v>0</v>
      </c>
      <c r="AM30">
        <v>0</v>
      </c>
      <c r="AN30">
        <v>0</v>
      </c>
      <c r="AO30">
        <v>0</v>
      </c>
      <c r="AP30">
        <v>0</v>
      </c>
      <c r="AQ30">
        <v>0</v>
      </c>
      <c r="AR30">
        <v>0</v>
      </c>
      <c r="AS30">
        <v>0</v>
      </c>
      <c r="AT30">
        <v>0</v>
      </c>
      <c r="AU30">
        <v>0</v>
      </c>
      <c r="AV30">
        <v>0</v>
      </c>
      <c r="AW30">
        <v>0</v>
      </c>
      <c r="AX30">
        <v>0</v>
      </c>
      <c r="AY30">
        <v>0</v>
      </c>
      <c r="AZ30">
        <v>0</v>
      </c>
      <c r="BA30">
        <v>0</v>
      </c>
      <c r="BB30">
        <v>0</v>
      </c>
      <c r="BC30" s="41">
        <v>56943.756406089058</v>
      </c>
      <c r="BD30">
        <v>56943.756406089058</v>
      </c>
      <c r="BF30">
        <v>37595</v>
      </c>
      <c r="BG30">
        <v>19348.756406089058</v>
      </c>
      <c r="BH30">
        <v>0</v>
      </c>
      <c r="BI30">
        <v>0</v>
      </c>
      <c r="BJ30">
        <v>56943.756406089058</v>
      </c>
      <c r="BK30">
        <v>0</v>
      </c>
      <c r="BM30">
        <v>0</v>
      </c>
      <c r="BN30">
        <v>0</v>
      </c>
      <c r="BP30" s="47">
        <f t="shared" si="0"/>
        <v>0</v>
      </c>
    </row>
    <row r="31" spans="1:68" x14ac:dyDescent="0.2">
      <c r="A31" t="s">
        <v>641</v>
      </c>
      <c r="B31">
        <v>1014</v>
      </c>
      <c r="C31" t="s">
        <v>164</v>
      </c>
      <c r="D31" t="s">
        <v>36</v>
      </c>
      <c r="E31" t="s">
        <v>666</v>
      </c>
      <c r="I31">
        <v>1685.4387499999998</v>
      </c>
      <c r="J31">
        <v>0</v>
      </c>
      <c r="K31">
        <v>0</v>
      </c>
      <c r="L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0</v>
      </c>
      <c r="AH31">
        <v>0</v>
      </c>
      <c r="AI31">
        <v>17671</v>
      </c>
      <c r="AJ31">
        <v>6253</v>
      </c>
      <c r="AK31">
        <v>0</v>
      </c>
      <c r="AL31">
        <v>0</v>
      </c>
      <c r="AM31">
        <v>0</v>
      </c>
      <c r="AN31">
        <v>0</v>
      </c>
      <c r="AO31">
        <v>0</v>
      </c>
      <c r="AP31">
        <v>0</v>
      </c>
      <c r="AQ31">
        <v>0</v>
      </c>
      <c r="AR31">
        <v>0</v>
      </c>
      <c r="AS31">
        <v>0</v>
      </c>
      <c r="AT31">
        <v>0</v>
      </c>
      <c r="AU31">
        <v>0</v>
      </c>
      <c r="AV31">
        <v>0</v>
      </c>
      <c r="AW31">
        <v>0</v>
      </c>
      <c r="AX31">
        <v>0</v>
      </c>
      <c r="AY31">
        <v>0</v>
      </c>
      <c r="AZ31">
        <v>0</v>
      </c>
      <c r="BA31">
        <v>0</v>
      </c>
      <c r="BB31">
        <v>0</v>
      </c>
      <c r="BC31" s="41">
        <v>25609.438750000001</v>
      </c>
      <c r="BD31">
        <v>25609.438750000001</v>
      </c>
      <c r="BF31">
        <v>23924</v>
      </c>
      <c r="BG31">
        <v>1685.4387499999998</v>
      </c>
      <c r="BH31">
        <v>0</v>
      </c>
      <c r="BI31">
        <v>0</v>
      </c>
      <c r="BJ31">
        <v>25609.438750000001</v>
      </c>
      <c r="BK31">
        <v>0</v>
      </c>
      <c r="BM31">
        <v>0</v>
      </c>
      <c r="BN31">
        <v>0</v>
      </c>
      <c r="BP31" s="47">
        <f t="shared" si="0"/>
        <v>0</v>
      </c>
    </row>
    <row r="32" spans="1:68" x14ac:dyDescent="0.2">
      <c r="D32" t="s">
        <v>36</v>
      </c>
      <c r="BI32">
        <v>0</v>
      </c>
      <c r="BP32" s="47">
        <f t="shared" si="0"/>
        <v>0</v>
      </c>
    </row>
    <row r="33" spans="1:68" x14ac:dyDescent="0.2">
      <c r="A33" t="s">
        <v>637</v>
      </c>
      <c r="B33">
        <v>3318</v>
      </c>
      <c r="C33" t="s">
        <v>168</v>
      </c>
      <c r="D33" t="s">
        <v>36</v>
      </c>
      <c r="E33" t="s">
        <v>667</v>
      </c>
      <c r="F33">
        <v>1755612.644183246</v>
      </c>
      <c r="I33">
        <v>1241.4451666666669</v>
      </c>
      <c r="J33">
        <v>6231.7403333333332</v>
      </c>
      <c r="K33">
        <v>1801.5865000000001</v>
      </c>
      <c r="L33">
        <v>8877.67</v>
      </c>
      <c r="M33">
        <v>0</v>
      </c>
      <c r="N33">
        <v>0</v>
      </c>
      <c r="O33">
        <v>0</v>
      </c>
      <c r="P33">
        <v>0</v>
      </c>
      <c r="Q33">
        <v>0</v>
      </c>
      <c r="R33">
        <v>0</v>
      </c>
      <c r="S33">
        <v>0</v>
      </c>
      <c r="T33">
        <v>32107.5</v>
      </c>
      <c r="U33">
        <v>32107.5</v>
      </c>
      <c r="V33">
        <v>32107.5</v>
      </c>
      <c r="W33">
        <v>32107.5</v>
      </c>
      <c r="X33">
        <v>0</v>
      </c>
      <c r="Y33">
        <v>0</v>
      </c>
      <c r="Z33">
        <v>19624</v>
      </c>
      <c r="AA33">
        <v>0</v>
      </c>
      <c r="AB33">
        <v>0</v>
      </c>
      <c r="AC33">
        <v>0</v>
      </c>
      <c r="AD33">
        <v>0</v>
      </c>
      <c r="AE33">
        <v>0</v>
      </c>
      <c r="AF33">
        <v>0</v>
      </c>
      <c r="AG33">
        <v>0</v>
      </c>
      <c r="AH33">
        <v>54563</v>
      </c>
      <c r="AI33">
        <v>56200</v>
      </c>
      <c r="AJ33">
        <v>19890</v>
      </c>
      <c r="AK33">
        <v>0</v>
      </c>
      <c r="AL33">
        <v>0</v>
      </c>
      <c r="AM33">
        <v>0</v>
      </c>
      <c r="AN33">
        <v>2700</v>
      </c>
      <c r="AO33">
        <v>0</v>
      </c>
      <c r="AP33">
        <v>0</v>
      </c>
      <c r="AQ33">
        <v>0</v>
      </c>
      <c r="AR33">
        <v>0</v>
      </c>
      <c r="AS33">
        <v>19230</v>
      </c>
      <c r="AT33">
        <v>0</v>
      </c>
      <c r="AU33">
        <v>0</v>
      </c>
      <c r="AV33">
        <v>0</v>
      </c>
      <c r="AW33">
        <v>0</v>
      </c>
      <c r="AX33">
        <v>0</v>
      </c>
      <c r="AY33">
        <v>0</v>
      </c>
      <c r="AZ33">
        <v>0</v>
      </c>
      <c r="BA33">
        <v>0</v>
      </c>
      <c r="BB33">
        <v>0</v>
      </c>
      <c r="BC33" s="41">
        <v>318789.44199999998</v>
      </c>
      <c r="BD33">
        <v>318789.44199999998</v>
      </c>
      <c r="BF33">
        <v>281407</v>
      </c>
      <c r="BG33">
        <v>18152.441999999999</v>
      </c>
      <c r="BH33">
        <v>0</v>
      </c>
      <c r="BI33">
        <v>19230</v>
      </c>
      <c r="BJ33">
        <v>318789.44199999998</v>
      </c>
      <c r="BK33">
        <v>0</v>
      </c>
      <c r="BM33">
        <v>128430</v>
      </c>
      <c r="BN33">
        <v>0</v>
      </c>
      <c r="BP33" s="47">
        <f t="shared" si="0"/>
        <v>0</v>
      </c>
    </row>
    <row r="34" spans="1:68" x14ac:dyDescent="0.2">
      <c r="A34" t="s">
        <v>639</v>
      </c>
      <c r="B34">
        <v>2010</v>
      </c>
      <c r="C34" t="s">
        <v>171</v>
      </c>
      <c r="D34" t="s">
        <v>115</v>
      </c>
      <c r="E34" t="s">
        <v>668</v>
      </c>
      <c r="F34">
        <v>2675593.0966360015</v>
      </c>
      <c r="I34">
        <v>11846.667083333334</v>
      </c>
      <c r="J34">
        <v>9477.3336666666655</v>
      </c>
      <c r="K34">
        <v>7108.0002499999991</v>
      </c>
      <c r="L34">
        <v>0</v>
      </c>
      <c r="M34">
        <v>0</v>
      </c>
      <c r="N34">
        <v>0</v>
      </c>
      <c r="O34">
        <v>0</v>
      </c>
      <c r="P34">
        <v>0</v>
      </c>
      <c r="Q34">
        <v>0</v>
      </c>
      <c r="R34">
        <v>0</v>
      </c>
      <c r="S34">
        <v>0</v>
      </c>
      <c r="T34">
        <v>87425</v>
      </c>
      <c r="U34">
        <v>87425</v>
      </c>
      <c r="V34">
        <v>87425</v>
      </c>
      <c r="W34">
        <v>87425</v>
      </c>
      <c r="X34">
        <v>0</v>
      </c>
      <c r="Y34">
        <v>0</v>
      </c>
      <c r="Z34">
        <v>21047</v>
      </c>
      <c r="AA34">
        <v>0</v>
      </c>
      <c r="AB34">
        <v>0</v>
      </c>
      <c r="AC34">
        <v>0</v>
      </c>
      <c r="AD34">
        <v>0</v>
      </c>
      <c r="AE34">
        <v>0</v>
      </c>
      <c r="AF34">
        <v>0</v>
      </c>
      <c r="AG34">
        <v>0</v>
      </c>
      <c r="AH34">
        <v>49521</v>
      </c>
      <c r="AI34">
        <v>75864</v>
      </c>
      <c r="AJ34">
        <v>26849</v>
      </c>
      <c r="AK34">
        <v>0</v>
      </c>
      <c r="AL34">
        <v>0</v>
      </c>
      <c r="AM34">
        <v>0</v>
      </c>
      <c r="AN34">
        <v>5400</v>
      </c>
      <c r="AO34">
        <v>0</v>
      </c>
      <c r="AP34">
        <v>0</v>
      </c>
      <c r="AQ34">
        <v>0</v>
      </c>
      <c r="AR34">
        <v>0</v>
      </c>
      <c r="AS34">
        <v>24290</v>
      </c>
      <c r="AT34">
        <v>0</v>
      </c>
      <c r="AU34">
        <v>0</v>
      </c>
      <c r="AV34">
        <v>0</v>
      </c>
      <c r="AW34">
        <v>0</v>
      </c>
      <c r="AX34">
        <v>0</v>
      </c>
      <c r="AY34">
        <v>0</v>
      </c>
      <c r="AZ34">
        <v>0</v>
      </c>
      <c r="BA34">
        <v>0</v>
      </c>
      <c r="BB34">
        <v>0</v>
      </c>
      <c r="BC34" s="41">
        <v>581103.00099999993</v>
      </c>
      <c r="BD34">
        <v>581103.00099999993</v>
      </c>
      <c r="BF34">
        <v>528381</v>
      </c>
      <c r="BG34">
        <v>28432.000999999997</v>
      </c>
      <c r="BH34">
        <v>0</v>
      </c>
      <c r="BI34">
        <v>24290</v>
      </c>
      <c r="BJ34">
        <v>581103.00100000005</v>
      </c>
      <c r="BK34">
        <v>0</v>
      </c>
      <c r="BM34">
        <v>349700</v>
      </c>
      <c r="BN34">
        <v>0</v>
      </c>
      <c r="BP34" s="47">
        <f t="shared" si="0"/>
        <v>0</v>
      </c>
    </row>
    <row r="35" spans="1:68" x14ac:dyDescent="0.2">
      <c r="A35" t="s">
        <v>641</v>
      </c>
      <c r="B35">
        <v>5949</v>
      </c>
      <c r="C35" t="s">
        <v>173</v>
      </c>
      <c r="D35" t="s">
        <v>36</v>
      </c>
      <c r="E35" t="s">
        <v>669</v>
      </c>
      <c r="F35">
        <v>2654779.2228076672</v>
      </c>
      <c r="I35">
        <v>25842.157166666668</v>
      </c>
      <c r="J35">
        <v>17702.589</v>
      </c>
      <c r="K35">
        <v>13600.862250000002</v>
      </c>
      <c r="L35">
        <v>0</v>
      </c>
      <c r="M35">
        <v>0</v>
      </c>
      <c r="N35">
        <v>0</v>
      </c>
      <c r="O35">
        <v>0</v>
      </c>
      <c r="P35">
        <v>0</v>
      </c>
      <c r="Q35">
        <v>0</v>
      </c>
      <c r="R35">
        <v>0</v>
      </c>
      <c r="S35">
        <v>0</v>
      </c>
      <c r="T35">
        <v>62120</v>
      </c>
      <c r="U35">
        <v>62120</v>
      </c>
      <c r="V35">
        <v>62120</v>
      </c>
      <c r="W35">
        <v>62120</v>
      </c>
      <c r="X35">
        <v>0</v>
      </c>
      <c r="Y35">
        <v>0</v>
      </c>
      <c r="Z35">
        <v>21400</v>
      </c>
      <c r="AA35">
        <v>0</v>
      </c>
      <c r="AB35">
        <v>0</v>
      </c>
      <c r="AC35">
        <v>0</v>
      </c>
      <c r="AD35">
        <v>0</v>
      </c>
      <c r="AE35">
        <v>0</v>
      </c>
      <c r="AF35">
        <v>0</v>
      </c>
      <c r="AG35">
        <v>0</v>
      </c>
      <c r="AH35">
        <v>86401</v>
      </c>
      <c r="AI35">
        <v>83702</v>
      </c>
      <c r="AJ35">
        <v>29623</v>
      </c>
      <c r="AK35">
        <v>0</v>
      </c>
      <c r="AL35">
        <v>0</v>
      </c>
      <c r="AM35">
        <v>0</v>
      </c>
      <c r="AN35">
        <v>10350</v>
      </c>
      <c r="AO35">
        <v>0</v>
      </c>
      <c r="AP35">
        <v>0</v>
      </c>
      <c r="AQ35">
        <v>0</v>
      </c>
      <c r="AR35">
        <v>0</v>
      </c>
      <c r="AS35">
        <v>29120</v>
      </c>
      <c r="AT35">
        <v>0</v>
      </c>
      <c r="AU35">
        <v>0</v>
      </c>
      <c r="AV35">
        <v>0</v>
      </c>
      <c r="AW35">
        <v>0</v>
      </c>
      <c r="AX35">
        <v>0</v>
      </c>
      <c r="AY35">
        <v>0</v>
      </c>
      <c r="AZ35">
        <v>0</v>
      </c>
      <c r="BA35">
        <v>0</v>
      </c>
      <c r="BB35">
        <v>0</v>
      </c>
      <c r="BC35" s="41">
        <v>566221.60841666674</v>
      </c>
      <c r="BD35">
        <v>566221.60841666674</v>
      </c>
      <c r="BF35">
        <v>479956</v>
      </c>
      <c r="BG35">
        <v>57145.60841666667</v>
      </c>
      <c r="BH35">
        <v>0</v>
      </c>
      <c r="BI35">
        <v>29120</v>
      </c>
      <c r="BJ35">
        <v>566221.60841666663</v>
      </c>
      <c r="BK35">
        <v>0</v>
      </c>
      <c r="BM35">
        <v>248480</v>
      </c>
      <c r="BN35">
        <v>0</v>
      </c>
      <c r="BP35" s="47">
        <f t="shared" si="0"/>
        <v>0</v>
      </c>
    </row>
    <row r="36" spans="1:68" x14ac:dyDescent="0.2">
      <c r="A36" t="s">
        <v>637</v>
      </c>
      <c r="B36">
        <v>2153</v>
      </c>
      <c r="C36" t="s">
        <v>175</v>
      </c>
      <c r="D36" t="s">
        <v>36</v>
      </c>
      <c r="E36" t="s">
        <v>670</v>
      </c>
      <c r="F36">
        <v>1840315.0222007162</v>
      </c>
      <c r="I36">
        <v>15096.950833333334</v>
      </c>
      <c r="J36">
        <v>6864.8523333333333</v>
      </c>
      <c r="K36">
        <v>6399.6392500000002</v>
      </c>
      <c r="L36">
        <v>18000</v>
      </c>
      <c r="M36">
        <v>0</v>
      </c>
      <c r="N36">
        <v>0</v>
      </c>
      <c r="O36">
        <v>0</v>
      </c>
      <c r="P36">
        <v>0</v>
      </c>
      <c r="Q36">
        <v>60865.096808968476</v>
      </c>
      <c r="R36">
        <v>48692</v>
      </c>
      <c r="S36">
        <v>51959.681209311893</v>
      </c>
      <c r="T36">
        <v>77570</v>
      </c>
      <c r="U36">
        <v>77570</v>
      </c>
      <c r="V36">
        <v>77570</v>
      </c>
      <c r="W36">
        <v>77570</v>
      </c>
      <c r="X36">
        <v>0</v>
      </c>
      <c r="Y36">
        <v>0</v>
      </c>
      <c r="Z36">
        <v>19173</v>
      </c>
      <c r="AA36">
        <v>0</v>
      </c>
      <c r="AB36">
        <v>0</v>
      </c>
      <c r="AC36">
        <v>0</v>
      </c>
      <c r="AD36">
        <v>0</v>
      </c>
      <c r="AE36">
        <v>0</v>
      </c>
      <c r="AF36">
        <v>0</v>
      </c>
      <c r="AG36">
        <v>0</v>
      </c>
      <c r="AH36">
        <v>35268</v>
      </c>
      <c r="AI36">
        <v>49026</v>
      </c>
      <c r="AJ36">
        <v>17351</v>
      </c>
      <c r="AK36">
        <v>0</v>
      </c>
      <c r="AL36">
        <v>0</v>
      </c>
      <c r="AM36">
        <v>0</v>
      </c>
      <c r="AN36">
        <v>7650</v>
      </c>
      <c r="AO36">
        <v>0</v>
      </c>
      <c r="AP36">
        <v>0</v>
      </c>
      <c r="AQ36">
        <v>0</v>
      </c>
      <c r="AR36">
        <v>0</v>
      </c>
      <c r="AS36">
        <v>18860</v>
      </c>
      <c r="AT36">
        <v>0</v>
      </c>
      <c r="AU36">
        <v>0</v>
      </c>
      <c r="AV36">
        <v>0</v>
      </c>
      <c r="AW36">
        <v>0</v>
      </c>
      <c r="AX36">
        <v>0</v>
      </c>
      <c r="AY36">
        <v>0</v>
      </c>
      <c r="AZ36">
        <v>0</v>
      </c>
      <c r="BA36">
        <v>0</v>
      </c>
      <c r="BB36">
        <v>0</v>
      </c>
      <c r="BC36" s="41">
        <v>665486.22043494706</v>
      </c>
      <c r="BD36">
        <v>665486.22043494706</v>
      </c>
      <c r="BF36">
        <v>438748</v>
      </c>
      <c r="BG36">
        <v>207878.22043494706</v>
      </c>
      <c r="BH36">
        <v>0</v>
      </c>
      <c r="BI36">
        <v>18860</v>
      </c>
      <c r="BJ36">
        <v>665486.22043494706</v>
      </c>
      <c r="BK36">
        <v>0</v>
      </c>
      <c r="BM36">
        <v>310280</v>
      </c>
      <c r="BN36">
        <v>161516.77801828037</v>
      </c>
      <c r="BP36" s="47">
        <f t="shared" si="0"/>
        <v>0</v>
      </c>
    </row>
    <row r="37" spans="1:68" x14ac:dyDescent="0.2">
      <c r="A37" t="s">
        <v>639</v>
      </c>
      <c r="B37">
        <v>2062</v>
      </c>
      <c r="C37" t="s">
        <v>177</v>
      </c>
      <c r="D37" t="s">
        <v>36</v>
      </c>
      <c r="E37" t="s">
        <v>671</v>
      </c>
      <c r="F37">
        <v>2277614.9295508568</v>
      </c>
      <c r="I37">
        <v>3412.8912499999997</v>
      </c>
      <c r="J37">
        <v>2730.3130000000001</v>
      </c>
      <c r="K37">
        <v>2047.7347500000001</v>
      </c>
      <c r="L37">
        <v>0</v>
      </c>
      <c r="M37">
        <v>0</v>
      </c>
      <c r="N37">
        <v>0</v>
      </c>
      <c r="O37">
        <v>0</v>
      </c>
      <c r="P37">
        <v>0</v>
      </c>
      <c r="Q37">
        <v>0</v>
      </c>
      <c r="R37">
        <v>0</v>
      </c>
      <c r="S37">
        <v>0</v>
      </c>
      <c r="T37">
        <v>68931.25</v>
      </c>
      <c r="U37">
        <v>68931.25</v>
      </c>
      <c r="V37">
        <v>66913.75</v>
      </c>
      <c r="W37">
        <v>68258.75</v>
      </c>
      <c r="X37">
        <v>0</v>
      </c>
      <c r="Y37">
        <v>0</v>
      </c>
      <c r="Z37">
        <v>20840</v>
      </c>
      <c r="AA37">
        <v>0</v>
      </c>
      <c r="AB37">
        <v>0</v>
      </c>
      <c r="AC37">
        <v>0</v>
      </c>
      <c r="AD37">
        <v>0</v>
      </c>
      <c r="AE37">
        <v>0</v>
      </c>
      <c r="AF37">
        <v>0</v>
      </c>
      <c r="AG37">
        <v>0</v>
      </c>
      <c r="AH37">
        <v>40960</v>
      </c>
      <c r="AI37">
        <v>72542</v>
      </c>
      <c r="AJ37">
        <v>25673</v>
      </c>
      <c r="AK37">
        <v>0</v>
      </c>
      <c r="AL37">
        <v>0</v>
      </c>
      <c r="AM37">
        <v>0</v>
      </c>
      <c r="AN37">
        <v>14400</v>
      </c>
      <c r="AO37">
        <v>0</v>
      </c>
      <c r="AP37">
        <v>0</v>
      </c>
      <c r="AQ37">
        <v>0</v>
      </c>
      <c r="AR37">
        <v>0</v>
      </c>
      <c r="AS37">
        <v>21380</v>
      </c>
      <c r="AT37">
        <v>0</v>
      </c>
      <c r="AU37">
        <v>0</v>
      </c>
      <c r="AV37">
        <v>0</v>
      </c>
      <c r="AW37">
        <v>0</v>
      </c>
      <c r="AX37">
        <v>0</v>
      </c>
      <c r="AY37">
        <v>0</v>
      </c>
      <c r="AZ37">
        <v>0</v>
      </c>
      <c r="BA37">
        <v>0</v>
      </c>
      <c r="BB37">
        <v>0</v>
      </c>
      <c r="BC37" s="41">
        <v>477020.93900000001</v>
      </c>
      <c r="BD37">
        <v>477020.93900000001</v>
      </c>
      <c r="BF37">
        <v>447450</v>
      </c>
      <c r="BG37">
        <v>8190.9390000000003</v>
      </c>
      <c r="BH37">
        <v>0</v>
      </c>
      <c r="BI37">
        <v>21380</v>
      </c>
      <c r="BJ37">
        <v>477020.93900000001</v>
      </c>
      <c r="BK37">
        <v>0</v>
      </c>
      <c r="BM37">
        <v>273035</v>
      </c>
      <c r="BN37">
        <v>0</v>
      </c>
      <c r="BP37" s="47">
        <f t="shared" si="0"/>
        <v>0</v>
      </c>
    </row>
    <row r="38" spans="1:68" x14ac:dyDescent="0.2">
      <c r="A38" t="s">
        <v>637</v>
      </c>
      <c r="B38">
        <v>2479</v>
      </c>
      <c r="C38" t="s">
        <v>179</v>
      </c>
      <c r="D38" t="s">
        <v>36</v>
      </c>
      <c r="E38" t="s">
        <v>672</v>
      </c>
      <c r="F38">
        <v>3160761.4000559463</v>
      </c>
      <c r="I38">
        <v>10652.400416666667</v>
      </c>
      <c r="J38">
        <v>3733.2820000000006</v>
      </c>
      <c r="K38">
        <v>2799.9615000000003</v>
      </c>
      <c r="L38">
        <v>0</v>
      </c>
      <c r="M38">
        <v>0</v>
      </c>
      <c r="N38">
        <v>0</v>
      </c>
      <c r="O38">
        <v>0</v>
      </c>
      <c r="P38">
        <v>0</v>
      </c>
      <c r="Q38">
        <v>33034.277750934074</v>
      </c>
      <c r="R38">
        <v>26427.42220074726</v>
      </c>
      <c r="S38">
        <v>27951.383650560441</v>
      </c>
      <c r="T38">
        <v>92805</v>
      </c>
      <c r="U38">
        <v>92805</v>
      </c>
      <c r="V38">
        <v>91796.25</v>
      </c>
      <c r="W38">
        <v>92468.75</v>
      </c>
      <c r="X38">
        <v>0</v>
      </c>
      <c r="Y38">
        <v>0</v>
      </c>
      <c r="Z38">
        <v>21963</v>
      </c>
      <c r="AA38">
        <v>0</v>
      </c>
      <c r="AB38">
        <v>0</v>
      </c>
      <c r="AC38">
        <v>0</v>
      </c>
      <c r="AD38">
        <v>0</v>
      </c>
      <c r="AE38">
        <v>0</v>
      </c>
      <c r="AF38">
        <v>0</v>
      </c>
      <c r="AG38">
        <v>0</v>
      </c>
      <c r="AH38">
        <v>86298</v>
      </c>
      <c r="AI38">
        <v>101771</v>
      </c>
      <c r="AJ38">
        <v>36017</v>
      </c>
      <c r="AK38">
        <v>0</v>
      </c>
      <c r="AL38">
        <v>0</v>
      </c>
      <c r="AM38">
        <v>0</v>
      </c>
      <c r="AN38">
        <v>18000</v>
      </c>
      <c r="AO38">
        <v>1195</v>
      </c>
      <c r="AP38">
        <v>0</v>
      </c>
      <c r="AQ38">
        <v>6615</v>
      </c>
      <c r="AR38">
        <v>0</v>
      </c>
      <c r="AS38">
        <v>32060</v>
      </c>
      <c r="AT38">
        <v>0</v>
      </c>
      <c r="AU38">
        <v>0</v>
      </c>
      <c r="AV38">
        <v>0</v>
      </c>
      <c r="AW38">
        <v>0</v>
      </c>
      <c r="AX38">
        <v>0</v>
      </c>
      <c r="AY38">
        <v>0</v>
      </c>
      <c r="AZ38">
        <v>0</v>
      </c>
      <c r="BA38">
        <v>0</v>
      </c>
      <c r="BB38">
        <v>0</v>
      </c>
      <c r="BC38" s="41">
        <v>778392.72751890845</v>
      </c>
      <c r="BD38">
        <v>778392.72751890845</v>
      </c>
      <c r="BF38">
        <v>633924</v>
      </c>
      <c r="BG38">
        <v>104598.72751890845</v>
      </c>
      <c r="BH38">
        <v>0</v>
      </c>
      <c r="BI38">
        <v>39870</v>
      </c>
      <c r="BJ38">
        <v>778392.72751890845</v>
      </c>
      <c r="BK38">
        <v>0</v>
      </c>
      <c r="BM38">
        <v>369875</v>
      </c>
      <c r="BN38">
        <v>87413.083602241779</v>
      </c>
      <c r="BP38" s="47">
        <f t="shared" si="0"/>
        <v>0</v>
      </c>
    </row>
    <row r="39" spans="1:68" x14ac:dyDescent="0.2">
      <c r="A39" t="s">
        <v>637</v>
      </c>
      <c r="B39">
        <v>2300</v>
      </c>
      <c r="C39" t="s">
        <v>181</v>
      </c>
      <c r="D39" t="s">
        <v>36</v>
      </c>
      <c r="E39" t="s">
        <v>673</v>
      </c>
      <c r="F39">
        <v>2871774.1576392702</v>
      </c>
      <c r="I39">
        <v>29607.815916666663</v>
      </c>
      <c r="J39">
        <v>22705.050666666662</v>
      </c>
      <c r="K39">
        <v>31551.34375</v>
      </c>
      <c r="L39">
        <v>48018</v>
      </c>
      <c r="M39">
        <v>0</v>
      </c>
      <c r="N39">
        <v>0</v>
      </c>
      <c r="O39">
        <v>0</v>
      </c>
      <c r="P39">
        <v>0</v>
      </c>
      <c r="Q39">
        <v>0</v>
      </c>
      <c r="R39">
        <v>0</v>
      </c>
      <c r="S39">
        <v>0</v>
      </c>
      <c r="T39">
        <v>78010</v>
      </c>
      <c r="U39">
        <v>78010</v>
      </c>
      <c r="V39">
        <v>78010</v>
      </c>
      <c r="W39">
        <v>78010</v>
      </c>
      <c r="X39">
        <v>0</v>
      </c>
      <c r="Y39">
        <v>0</v>
      </c>
      <c r="Z39">
        <v>21400</v>
      </c>
      <c r="AA39">
        <v>0</v>
      </c>
      <c r="AB39">
        <v>0</v>
      </c>
      <c r="AC39">
        <v>0</v>
      </c>
      <c r="AD39">
        <v>0</v>
      </c>
      <c r="AE39">
        <v>0</v>
      </c>
      <c r="AF39">
        <v>0</v>
      </c>
      <c r="AG39">
        <v>0</v>
      </c>
      <c r="AH39">
        <v>80135</v>
      </c>
      <c r="AI39">
        <v>92604</v>
      </c>
      <c r="AJ39">
        <v>32773</v>
      </c>
      <c r="AK39">
        <v>0</v>
      </c>
      <c r="AL39">
        <v>0</v>
      </c>
      <c r="AM39">
        <v>0</v>
      </c>
      <c r="AN39">
        <v>9000</v>
      </c>
      <c r="AO39">
        <v>6626</v>
      </c>
      <c r="AP39">
        <v>0</v>
      </c>
      <c r="AQ39">
        <v>0</v>
      </c>
      <c r="AR39">
        <v>0</v>
      </c>
      <c r="AS39">
        <v>29400</v>
      </c>
      <c r="AT39">
        <v>0</v>
      </c>
      <c r="AU39">
        <v>0</v>
      </c>
      <c r="AV39">
        <v>0</v>
      </c>
      <c r="AW39">
        <v>0</v>
      </c>
      <c r="AX39">
        <v>0</v>
      </c>
      <c r="AY39">
        <v>0</v>
      </c>
      <c r="AZ39">
        <v>0</v>
      </c>
      <c r="BA39">
        <v>0</v>
      </c>
      <c r="BB39">
        <v>0</v>
      </c>
      <c r="BC39" s="41">
        <v>715860.21033333335</v>
      </c>
      <c r="BD39">
        <v>715860.21033333335</v>
      </c>
      <c r="BF39">
        <v>547952</v>
      </c>
      <c r="BG39">
        <v>131882.21033333332</v>
      </c>
      <c r="BH39">
        <v>0</v>
      </c>
      <c r="BI39">
        <v>36026</v>
      </c>
      <c r="BJ39">
        <v>715860.21033333335</v>
      </c>
      <c r="BK39">
        <v>0</v>
      </c>
      <c r="BM39">
        <v>312040</v>
      </c>
      <c r="BN39">
        <v>0</v>
      </c>
      <c r="BP39" s="47">
        <f t="shared" si="0"/>
        <v>0</v>
      </c>
    </row>
    <row r="40" spans="1:68" x14ac:dyDescent="0.2">
      <c r="A40" t="s">
        <v>641</v>
      </c>
      <c r="B40">
        <v>2014</v>
      </c>
      <c r="C40" t="s">
        <v>183</v>
      </c>
      <c r="D40" t="s">
        <v>36</v>
      </c>
      <c r="E40" t="s">
        <v>674</v>
      </c>
      <c r="F40">
        <v>1903599.2561780564</v>
      </c>
      <c r="I40">
        <v>3452.4308333333333</v>
      </c>
      <c r="J40">
        <v>0</v>
      </c>
      <c r="K40">
        <v>0</v>
      </c>
      <c r="L40">
        <v>0</v>
      </c>
      <c r="M40">
        <v>0</v>
      </c>
      <c r="N40">
        <v>0</v>
      </c>
      <c r="O40">
        <v>0</v>
      </c>
      <c r="P40">
        <v>0</v>
      </c>
      <c r="Q40">
        <v>0</v>
      </c>
      <c r="R40">
        <v>0</v>
      </c>
      <c r="S40">
        <v>0</v>
      </c>
      <c r="T40">
        <v>59093.75</v>
      </c>
      <c r="U40">
        <v>59093.75</v>
      </c>
      <c r="V40">
        <v>59093.75</v>
      </c>
      <c r="W40">
        <v>59093.75</v>
      </c>
      <c r="X40">
        <v>0</v>
      </c>
      <c r="Y40">
        <v>0</v>
      </c>
      <c r="Z40">
        <v>19525</v>
      </c>
      <c r="AA40">
        <v>0</v>
      </c>
      <c r="AB40">
        <v>0</v>
      </c>
      <c r="AC40">
        <v>0</v>
      </c>
      <c r="AD40">
        <v>0</v>
      </c>
      <c r="AE40">
        <v>0</v>
      </c>
      <c r="AF40">
        <v>0</v>
      </c>
      <c r="AG40">
        <v>0</v>
      </c>
      <c r="AH40">
        <v>43012</v>
      </c>
      <c r="AI40">
        <v>58990</v>
      </c>
      <c r="AJ40">
        <v>20877</v>
      </c>
      <c r="AK40">
        <v>0</v>
      </c>
      <c r="AL40">
        <v>0</v>
      </c>
      <c r="AM40">
        <v>0</v>
      </c>
      <c r="AN40">
        <v>0</v>
      </c>
      <c r="AO40">
        <v>0</v>
      </c>
      <c r="AP40">
        <v>0</v>
      </c>
      <c r="AQ40">
        <v>0</v>
      </c>
      <c r="AR40">
        <v>0</v>
      </c>
      <c r="AS40">
        <v>17740</v>
      </c>
      <c r="AT40">
        <v>0</v>
      </c>
      <c r="AU40">
        <v>0</v>
      </c>
      <c r="AV40">
        <v>0</v>
      </c>
      <c r="AW40">
        <v>0</v>
      </c>
      <c r="AX40">
        <v>0</v>
      </c>
      <c r="AY40">
        <v>0</v>
      </c>
      <c r="AZ40">
        <v>0</v>
      </c>
      <c r="BA40">
        <v>0</v>
      </c>
      <c r="BB40">
        <v>0</v>
      </c>
      <c r="BC40" s="41">
        <v>399971.43083333335</v>
      </c>
      <c r="BD40">
        <v>399971.43083333335</v>
      </c>
      <c r="BF40">
        <v>378779</v>
      </c>
      <c r="BG40">
        <v>3452.4308333333333</v>
      </c>
      <c r="BH40">
        <v>0</v>
      </c>
      <c r="BI40">
        <v>17740</v>
      </c>
      <c r="BJ40">
        <v>399971.43083333335</v>
      </c>
      <c r="BK40">
        <v>0</v>
      </c>
      <c r="BM40">
        <v>236375</v>
      </c>
      <c r="BN40">
        <v>0</v>
      </c>
      <c r="BP40" s="47">
        <f t="shared" si="0"/>
        <v>0</v>
      </c>
    </row>
    <row r="41" spans="1:68" x14ac:dyDescent="0.2">
      <c r="A41" t="s">
        <v>637</v>
      </c>
      <c r="B41">
        <v>2239</v>
      </c>
      <c r="C41" t="s">
        <v>185</v>
      </c>
      <c r="D41" t="s">
        <v>36</v>
      </c>
      <c r="E41" t="s">
        <v>675</v>
      </c>
      <c r="F41">
        <v>945471.40154597105</v>
      </c>
      <c r="I41">
        <v>474.01666666666665</v>
      </c>
      <c r="J41">
        <v>0</v>
      </c>
      <c r="K41">
        <v>0</v>
      </c>
      <c r="L41">
        <v>0</v>
      </c>
      <c r="M41">
        <v>0</v>
      </c>
      <c r="N41">
        <v>0</v>
      </c>
      <c r="O41">
        <v>0</v>
      </c>
      <c r="P41">
        <v>0</v>
      </c>
      <c r="Q41">
        <v>0</v>
      </c>
      <c r="R41">
        <v>0</v>
      </c>
      <c r="S41">
        <v>0</v>
      </c>
      <c r="T41">
        <v>24623.75</v>
      </c>
      <c r="U41">
        <v>24623.75</v>
      </c>
      <c r="V41">
        <v>23615</v>
      </c>
      <c r="W41">
        <v>24287.5</v>
      </c>
      <c r="X41">
        <v>0</v>
      </c>
      <c r="Y41">
        <v>0</v>
      </c>
      <c r="Z41">
        <v>17320</v>
      </c>
      <c r="AA41">
        <v>0</v>
      </c>
      <c r="AB41">
        <v>0</v>
      </c>
      <c r="AC41">
        <v>0</v>
      </c>
      <c r="AD41">
        <v>0</v>
      </c>
      <c r="AE41">
        <v>0</v>
      </c>
      <c r="AF41">
        <v>0</v>
      </c>
      <c r="AG41">
        <v>0</v>
      </c>
      <c r="AH41">
        <v>42375</v>
      </c>
      <c r="AI41">
        <v>27103</v>
      </c>
      <c r="AJ41">
        <v>9592</v>
      </c>
      <c r="AK41">
        <v>0</v>
      </c>
      <c r="AL41">
        <v>0</v>
      </c>
      <c r="AM41">
        <v>0</v>
      </c>
      <c r="AN41">
        <v>2250</v>
      </c>
      <c r="AO41">
        <v>0</v>
      </c>
      <c r="AP41">
        <v>0</v>
      </c>
      <c r="AQ41">
        <v>0</v>
      </c>
      <c r="AR41">
        <v>0</v>
      </c>
      <c r="AS41">
        <v>8260</v>
      </c>
      <c r="AT41">
        <v>0</v>
      </c>
      <c r="AU41">
        <v>0</v>
      </c>
      <c r="AV41">
        <v>0</v>
      </c>
      <c r="AW41">
        <v>0</v>
      </c>
      <c r="AX41">
        <v>0</v>
      </c>
      <c r="AY41">
        <v>0</v>
      </c>
      <c r="AZ41">
        <v>0</v>
      </c>
      <c r="BA41">
        <v>0</v>
      </c>
      <c r="BB41">
        <v>0</v>
      </c>
      <c r="BC41" s="41">
        <v>204524.01666666666</v>
      </c>
      <c r="BD41">
        <v>204524.01666666666</v>
      </c>
      <c r="BF41">
        <v>195790</v>
      </c>
      <c r="BG41">
        <v>474.01666666666665</v>
      </c>
      <c r="BH41">
        <v>0</v>
      </c>
      <c r="BI41">
        <v>8260</v>
      </c>
      <c r="BJ41">
        <v>204524.01666666666</v>
      </c>
      <c r="BK41">
        <v>0</v>
      </c>
      <c r="BM41">
        <v>97150</v>
      </c>
      <c r="BN41">
        <v>0</v>
      </c>
      <c r="BP41" s="47">
        <f t="shared" si="0"/>
        <v>0</v>
      </c>
    </row>
    <row r="42" spans="1:68" x14ac:dyDescent="0.2">
      <c r="A42" t="s">
        <v>641</v>
      </c>
      <c r="B42">
        <v>2241</v>
      </c>
      <c r="C42" t="s">
        <v>187</v>
      </c>
      <c r="D42" t="s">
        <v>36</v>
      </c>
      <c r="E42" t="s">
        <v>676</v>
      </c>
      <c r="F42">
        <v>1613462.0868251971</v>
      </c>
      <c r="I42">
        <v>5417.0550000000003</v>
      </c>
      <c r="J42">
        <v>660.33900000000028</v>
      </c>
      <c r="K42">
        <v>5014.92425</v>
      </c>
      <c r="L42">
        <v>0</v>
      </c>
      <c r="M42">
        <v>0</v>
      </c>
      <c r="N42">
        <v>0</v>
      </c>
      <c r="O42">
        <v>0</v>
      </c>
      <c r="P42">
        <v>0</v>
      </c>
      <c r="Q42">
        <v>0</v>
      </c>
      <c r="R42">
        <v>0</v>
      </c>
      <c r="S42">
        <v>0</v>
      </c>
      <c r="T42">
        <v>56808.75</v>
      </c>
      <c r="U42">
        <v>56808.75</v>
      </c>
      <c r="V42">
        <v>55800</v>
      </c>
      <c r="W42">
        <v>56472.5</v>
      </c>
      <c r="X42">
        <v>0</v>
      </c>
      <c r="Y42">
        <v>0</v>
      </c>
      <c r="Z42">
        <v>18996</v>
      </c>
      <c r="AA42">
        <v>0</v>
      </c>
      <c r="AB42">
        <v>0</v>
      </c>
      <c r="AC42">
        <v>0</v>
      </c>
      <c r="AD42">
        <v>0</v>
      </c>
      <c r="AE42">
        <v>0</v>
      </c>
      <c r="AF42">
        <v>0</v>
      </c>
      <c r="AG42">
        <v>0</v>
      </c>
      <c r="AH42">
        <v>0</v>
      </c>
      <c r="AI42">
        <v>46454.61</v>
      </c>
      <c r="AJ42">
        <v>14858</v>
      </c>
      <c r="AK42">
        <v>0</v>
      </c>
      <c r="AL42">
        <v>0</v>
      </c>
      <c r="AM42">
        <v>0</v>
      </c>
      <c r="AN42">
        <v>8100</v>
      </c>
      <c r="AO42">
        <v>0</v>
      </c>
      <c r="AP42">
        <v>0</v>
      </c>
      <c r="AQ42">
        <v>0</v>
      </c>
      <c r="AR42">
        <v>0</v>
      </c>
      <c r="AS42">
        <v>14470</v>
      </c>
      <c r="AT42">
        <v>0</v>
      </c>
      <c r="AU42">
        <v>0</v>
      </c>
      <c r="AV42">
        <v>0</v>
      </c>
      <c r="AW42">
        <v>0</v>
      </c>
      <c r="AX42">
        <v>0</v>
      </c>
      <c r="AY42">
        <v>0</v>
      </c>
      <c r="AZ42">
        <v>0</v>
      </c>
      <c r="BA42">
        <v>0</v>
      </c>
      <c r="BB42">
        <v>0</v>
      </c>
      <c r="BC42" s="41">
        <v>339860.92825</v>
      </c>
      <c r="BD42">
        <v>339860.92825</v>
      </c>
      <c r="BF42">
        <v>314298.61</v>
      </c>
      <c r="BG42">
        <v>11092.31825</v>
      </c>
      <c r="BH42">
        <v>0</v>
      </c>
      <c r="BI42">
        <v>14470</v>
      </c>
      <c r="BJ42">
        <v>339860.92825</v>
      </c>
      <c r="BK42">
        <v>0</v>
      </c>
      <c r="BM42">
        <v>225890</v>
      </c>
      <c r="BN42">
        <v>0</v>
      </c>
      <c r="BP42" s="47">
        <f t="shared" si="0"/>
        <v>0</v>
      </c>
    </row>
    <row r="43" spans="1:68" x14ac:dyDescent="0.2">
      <c r="A43" t="s">
        <v>641</v>
      </c>
      <c r="B43">
        <v>2456</v>
      </c>
      <c r="C43" t="s">
        <v>189</v>
      </c>
      <c r="D43" t="s">
        <v>36</v>
      </c>
      <c r="E43" t="s">
        <v>677</v>
      </c>
      <c r="F43">
        <v>1088360.1886019807</v>
      </c>
      <c r="I43">
        <v>0</v>
      </c>
      <c r="J43">
        <v>2736</v>
      </c>
      <c r="K43">
        <v>0</v>
      </c>
      <c r="L43">
        <v>0</v>
      </c>
      <c r="M43">
        <v>0</v>
      </c>
      <c r="N43">
        <v>0</v>
      </c>
      <c r="O43">
        <v>0</v>
      </c>
      <c r="P43">
        <v>0</v>
      </c>
      <c r="Q43">
        <v>0</v>
      </c>
      <c r="R43">
        <v>0</v>
      </c>
      <c r="S43">
        <v>0</v>
      </c>
      <c r="T43">
        <v>33866.25</v>
      </c>
      <c r="U43">
        <v>33866.25</v>
      </c>
      <c r="V43">
        <v>32857.5</v>
      </c>
      <c r="W43">
        <v>33530</v>
      </c>
      <c r="X43">
        <v>0</v>
      </c>
      <c r="Y43">
        <v>0</v>
      </c>
      <c r="Z43">
        <v>17737</v>
      </c>
      <c r="AA43">
        <v>0</v>
      </c>
      <c r="AB43">
        <v>0</v>
      </c>
      <c r="AC43">
        <v>0</v>
      </c>
      <c r="AD43">
        <v>0</v>
      </c>
      <c r="AE43">
        <v>0</v>
      </c>
      <c r="AF43">
        <v>0</v>
      </c>
      <c r="AG43">
        <v>0</v>
      </c>
      <c r="AH43">
        <v>19591</v>
      </c>
      <c r="AI43">
        <v>33310.35</v>
      </c>
      <c r="AJ43">
        <v>9545</v>
      </c>
      <c r="AK43">
        <v>0</v>
      </c>
      <c r="AL43">
        <v>0</v>
      </c>
      <c r="AM43">
        <v>0</v>
      </c>
      <c r="AN43">
        <v>2250</v>
      </c>
      <c r="AO43">
        <v>0</v>
      </c>
      <c r="AP43">
        <v>0</v>
      </c>
      <c r="AQ43">
        <v>0</v>
      </c>
      <c r="AR43">
        <v>0</v>
      </c>
      <c r="AS43">
        <v>9430</v>
      </c>
      <c r="AT43">
        <v>0</v>
      </c>
      <c r="AU43">
        <v>0</v>
      </c>
      <c r="AV43">
        <v>0</v>
      </c>
      <c r="AW43">
        <v>0</v>
      </c>
      <c r="AX43">
        <v>0</v>
      </c>
      <c r="AY43">
        <v>0</v>
      </c>
      <c r="AZ43">
        <v>0</v>
      </c>
      <c r="BA43">
        <v>0</v>
      </c>
      <c r="BB43">
        <v>0</v>
      </c>
      <c r="BC43" s="41">
        <v>228719.35</v>
      </c>
      <c r="BD43">
        <v>228719.35</v>
      </c>
      <c r="BF43">
        <v>216553.35</v>
      </c>
      <c r="BG43">
        <v>2736</v>
      </c>
      <c r="BH43">
        <v>0</v>
      </c>
      <c r="BI43">
        <v>9430</v>
      </c>
      <c r="BJ43">
        <v>228719.35</v>
      </c>
      <c r="BK43">
        <v>0</v>
      </c>
      <c r="BM43">
        <v>134120</v>
      </c>
      <c r="BN43">
        <v>0</v>
      </c>
      <c r="BP43" s="47">
        <f t="shared" si="0"/>
        <v>0</v>
      </c>
    </row>
    <row r="44" spans="1:68" x14ac:dyDescent="0.2">
      <c r="A44" t="s">
        <v>637</v>
      </c>
      <c r="B44">
        <v>2435</v>
      </c>
      <c r="C44" t="s">
        <v>191</v>
      </c>
      <c r="D44" t="s">
        <v>36</v>
      </c>
      <c r="E44" t="s">
        <v>678</v>
      </c>
      <c r="F44">
        <v>2262551.8501288164</v>
      </c>
      <c r="I44">
        <v>7702.6400000000012</v>
      </c>
      <c r="J44">
        <v>15212.112000000001</v>
      </c>
      <c r="K44">
        <v>12860.584000000001</v>
      </c>
      <c r="L44">
        <v>0</v>
      </c>
      <c r="M44">
        <v>0</v>
      </c>
      <c r="N44">
        <v>0</v>
      </c>
      <c r="O44">
        <v>0</v>
      </c>
      <c r="P44">
        <v>0</v>
      </c>
      <c r="Q44">
        <v>0</v>
      </c>
      <c r="R44">
        <v>0</v>
      </c>
      <c r="S44">
        <v>0</v>
      </c>
      <c r="T44">
        <v>91460</v>
      </c>
      <c r="U44">
        <v>91460</v>
      </c>
      <c r="V44">
        <v>91460</v>
      </c>
      <c r="W44">
        <v>91460</v>
      </c>
      <c r="X44">
        <v>0</v>
      </c>
      <c r="Y44">
        <v>0</v>
      </c>
      <c r="Z44">
        <v>20148</v>
      </c>
      <c r="AA44">
        <v>0</v>
      </c>
      <c r="AB44">
        <v>0</v>
      </c>
      <c r="AC44">
        <v>0</v>
      </c>
      <c r="AD44">
        <v>0</v>
      </c>
      <c r="AE44">
        <v>55121.8</v>
      </c>
      <c r="AF44">
        <v>0</v>
      </c>
      <c r="AG44">
        <v>0</v>
      </c>
      <c r="AH44">
        <v>37842</v>
      </c>
      <c r="AI44">
        <v>64503</v>
      </c>
      <c r="AJ44">
        <v>22828</v>
      </c>
      <c r="AK44">
        <v>0</v>
      </c>
      <c r="AL44">
        <v>0</v>
      </c>
      <c r="AM44">
        <v>0</v>
      </c>
      <c r="AN44">
        <v>11700</v>
      </c>
      <c r="AO44">
        <v>0</v>
      </c>
      <c r="AP44">
        <v>0</v>
      </c>
      <c r="AQ44">
        <v>0</v>
      </c>
      <c r="AR44">
        <v>0</v>
      </c>
      <c r="AS44">
        <v>19420</v>
      </c>
      <c r="AT44">
        <v>0</v>
      </c>
      <c r="AU44">
        <v>0</v>
      </c>
      <c r="AV44">
        <v>0</v>
      </c>
      <c r="AW44">
        <v>0</v>
      </c>
      <c r="AX44">
        <v>0</v>
      </c>
      <c r="AY44">
        <v>0</v>
      </c>
      <c r="AZ44">
        <v>0</v>
      </c>
      <c r="BA44">
        <v>0</v>
      </c>
      <c r="BB44">
        <v>0</v>
      </c>
      <c r="BC44" s="41">
        <v>633178.13599999994</v>
      </c>
      <c r="BD44">
        <v>633178.13599999994</v>
      </c>
      <c r="BF44">
        <v>522861</v>
      </c>
      <c r="BG44">
        <v>35775.336000000003</v>
      </c>
      <c r="BH44">
        <v>55121.8</v>
      </c>
      <c r="BI44">
        <v>19420</v>
      </c>
      <c r="BJ44">
        <v>633178.13600000006</v>
      </c>
      <c r="BK44">
        <v>0</v>
      </c>
      <c r="BM44">
        <v>365840</v>
      </c>
      <c r="BN44">
        <v>0</v>
      </c>
      <c r="BP44" s="47">
        <f t="shared" si="0"/>
        <v>0</v>
      </c>
    </row>
    <row r="45" spans="1:68" x14ac:dyDescent="0.2">
      <c r="A45" t="s">
        <v>641</v>
      </c>
      <c r="B45">
        <v>2025</v>
      </c>
      <c r="C45" t="s">
        <v>193</v>
      </c>
      <c r="D45" t="s">
        <v>36</v>
      </c>
      <c r="E45" t="s">
        <v>679</v>
      </c>
      <c r="F45">
        <v>1008701.303243138</v>
      </c>
      <c r="I45">
        <v>1435.2879166666671</v>
      </c>
      <c r="J45">
        <v>0</v>
      </c>
      <c r="K45">
        <v>0</v>
      </c>
      <c r="L45">
        <v>3284</v>
      </c>
      <c r="M45">
        <v>0</v>
      </c>
      <c r="N45">
        <v>0</v>
      </c>
      <c r="O45">
        <v>0</v>
      </c>
      <c r="P45">
        <v>0</v>
      </c>
      <c r="Q45">
        <v>0</v>
      </c>
      <c r="R45">
        <v>0</v>
      </c>
      <c r="S45">
        <v>0</v>
      </c>
      <c r="T45">
        <v>25296.25</v>
      </c>
      <c r="U45">
        <v>25296.25</v>
      </c>
      <c r="V45">
        <v>24287.5</v>
      </c>
      <c r="W45">
        <v>24960</v>
      </c>
      <c r="X45">
        <v>0</v>
      </c>
      <c r="Y45">
        <v>0</v>
      </c>
      <c r="Z45">
        <v>17141</v>
      </c>
      <c r="AA45">
        <v>0</v>
      </c>
      <c r="AB45">
        <v>0</v>
      </c>
      <c r="AC45">
        <v>0</v>
      </c>
      <c r="AD45">
        <v>0</v>
      </c>
      <c r="AE45">
        <v>0</v>
      </c>
      <c r="AF45">
        <v>0</v>
      </c>
      <c r="AG45">
        <v>0</v>
      </c>
      <c r="AH45">
        <v>51611</v>
      </c>
      <c r="AI45">
        <v>28585.71</v>
      </c>
      <c r="AJ45">
        <v>9263</v>
      </c>
      <c r="AK45">
        <v>0</v>
      </c>
      <c r="AL45">
        <v>0</v>
      </c>
      <c r="AM45">
        <v>0</v>
      </c>
      <c r="AN45">
        <v>4950</v>
      </c>
      <c r="AO45">
        <v>1664</v>
      </c>
      <c r="AP45">
        <v>0</v>
      </c>
      <c r="AQ45">
        <v>2100</v>
      </c>
      <c r="AR45">
        <v>0</v>
      </c>
      <c r="AS45">
        <v>7520</v>
      </c>
      <c r="AT45">
        <v>0</v>
      </c>
      <c r="AU45">
        <v>0</v>
      </c>
      <c r="AV45">
        <v>0</v>
      </c>
      <c r="AW45">
        <v>0</v>
      </c>
      <c r="AX45">
        <v>0</v>
      </c>
      <c r="AY45">
        <v>0</v>
      </c>
      <c r="AZ45">
        <v>0</v>
      </c>
      <c r="BA45">
        <v>0</v>
      </c>
      <c r="BB45">
        <v>0</v>
      </c>
      <c r="BC45" s="41">
        <v>227393.99791666665</v>
      </c>
      <c r="BD45">
        <v>227393.99791666665</v>
      </c>
      <c r="BF45">
        <v>211390.71</v>
      </c>
      <c r="BG45">
        <v>4719.2879166666671</v>
      </c>
      <c r="BH45">
        <v>0</v>
      </c>
      <c r="BI45">
        <v>11284</v>
      </c>
      <c r="BJ45">
        <v>227393.99791666665</v>
      </c>
      <c r="BK45">
        <v>0</v>
      </c>
      <c r="BM45">
        <v>99840</v>
      </c>
      <c r="BN45">
        <v>0</v>
      </c>
      <c r="BP45" s="47">
        <f t="shared" si="0"/>
        <v>0</v>
      </c>
    </row>
    <row r="46" spans="1:68" x14ac:dyDescent="0.2">
      <c r="A46" t="s">
        <v>641</v>
      </c>
      <c r="B46">
        <v>2024</v>
      </c>
      <c r="C46" t="s">
        <v>195</v>
      </c>
      <c r="D46" t="s">
        <v>36</v>
      </c>
      <c r="E46" t="s">
        <v>680</v>
      </c>
      <c r="F46">
        <v>1098940.708450356</v>
      </c>
      <c r="I46">
        <v>806.58999999999992</v>
      </c>
      <c r="J46">
        <v>201.32733333333331</v>
      </c>
      <c r="K46">
        <v>150.99549999999999</v>
      </c>
      <c r="L46">
        <v>0</v>
      </c>
      <c r="M46">
        <v>0</v>
      </c>
      <c r="N46">
        <v>0</v>
      </c>
      <c r="O46">
        <v>0</v>
      </c>
      <c r="P46">
        <v>0</v>
      </c>
      <c r="Q46">
        <v>0</v>
      </c>
      <c r="R46">
        <v>0</v>
      </c>
      <c r="S46">
        <v>0</v>
      </c>
      <c r="T46">
        <v>40850</v>
      </c>
      <c r="U46">
        <v>40850</v>
      </c>
      <c r="V46">
        <v>38832.5</v>
      </c>
      <c r="W46">
        <v>40177.5</v>
      </c>
      <c r="X46">
        <v>0</v>
      </c>
      <c r="Y46">
        <v>0</v>
      </c>
      <c r="Z46">
        <v>18224</v>
      </c>
      <c r="AA46">
        <v>0</v>
      </c>
      <c r="AB46">
        <v>0</v>
      </c>
      <c r="AC46">
        <v>0</v>
      </c>
      <c r="AD46">
        <v>0</v>
      </c>
      <c r="AE46">
        <v>0</v>
      </c>
      <c r="AF46">
        <v>0</v>
      </c>
      <c r="AG46">
        <v>0</v>
      </c>
      <c r="AH46">
        <v>0</v>
      </c>
      <c r="AI46">
        <v>36990.11</v>
      </c>
      <c r="AJ46">
        <v>10532</v>
      </c>
      <c r="AK46">
        <v>0</v>
      </c>
      <c r="AL46">
        <v>0</v>
      </c>
      <c r="AM46">
        <v>0</v>
      </c>
      <c r="AN46">
        <v>900</v>
      </c>
      <c r="AO46">
        <v>1307</v>
      </c>
      <c r="AP46">
        <v>0</v>
      </c>
      <c r="AQ46">
        <v>3150</v>
      </c>
      <c r="AR46">
        <v>0</v>
      </c>
      <c r="AS46">
        <v>10270</v>
      </c>
      <c r="AT46">
        <v>0</v>
      </c>
      <c r="AU46">
        <v>0</v>
      </c>
      <c r="AV46">
        <v>0</v>
      </c>
      <c r="AW46">
        <v>0</v>
      </c>
      <c r="AX46">
        <v>0</v>
      </c>
      <c r="AY46">
        <v>0</v>
      </c>
      <c r="AZ46">
        <v>0</v>
      </c>
      <c r="BA46">
        <v>0</v>
      </c>
      <c r="BB46">
        <v>0</v>
      </c>
      <c r="BC46" s="41">
        <v>243242.02283333335</v>
      </c>
      <c r="BD46">
        <v>243242.02283333335</v>
      </c>
      <c r="BF46">
        <v>227356.11</v>
      </c>
      <c r="BG46">
        <v>1158.9128333333333</v>
      </c>
      <c r="BH46">
        <v>0</v>
      </c>
      <c r="BI46">
        <v>14727</v>
      </c>
      <c r="BJ46">
        <v>243242.02283333332</v>
      </c>
      <c r="BK46">
        <v>0</v>
      </c>
      <c r="BM46">
        <v>160710</v>
      </c>
      <c r="BN46">
        <v>0</v>
      </c>
      <c r="BP46" s="47">
        <f t="shared" si="0"/>
        <v>0</v>
      </c>
    </row>
    <row r="47" spans="1:68" x14ac:dyDescent="0.2">
      <c r="A47" t="s">
        <v>639</v>
      </c>
      <c r="B47">
        <v>2254</v>
      </c>
      <c r="C47" t="s">
        <v>197</v>
      </c>
      <c r="D47" t="s">
        <v>115</v>
      </c>
      <c r="E47" t="s">
        <v>681</v>
      </c>
      <c r="F47">
        <v>2837134.5374344718</v>
      </c>
      <c r="I47">
        <v>24393.265416666665</v>
      </c>
      <c r="J47">
        <v>52201.446333333333</v>
      </c>
      <c r="K47">
        <v>12235.65825</v>
      </c>
      <c r="L47">
        <v>69323</v>
      </c>
      <c r="M47">
        <v>0</v>
      </c>
      <c r="N47">
        <v>0</v>
      </c>
      <c r="O47">
        <v>0</v>
      </c>
      <c r="P47">
        <v>0</v>
      </c>
      <c r="Q47">
        <v>0</v>
      </c>
      <c r="R47">
        <v>0</v>
      </c>
      <c r="S47">
        <v>0</v>
      </c>
      <c r="T47">
        <v>83390</v>
      </c>
      <c r="U47">
        <v>83390</v>
      </c>
      <c r="V47">
        <v>83390</v>
      </c>
      <c r="W47">
        <v>83390</v>
      </c>
      <c r="X47">
        <v>0</v>
      </c>
      <c r="Y47">
        <v>0</v>
      </c>
      <c r="Z47">
        <v>21286</v>
      </c>
      <c r="AA47">
        <v>0</v>
      </c>
      <c r="AB47">
        <v>0</v>
      </c>
      <c r="AC47">
        <v>0</v>
      </c>
      <c r="AD47">
        <v>0</v>
      </c>
      <c r="AE47">
        <v>0</v>
      </c>
      <c r="AF47">
        <v>0</v>
      </c>
      <c r="AG47">
        <v>0</v>
      </c>
      <c r="AH47">
        <v>78025</v>
      </c>
      <c r="AI47">
        <v>89199.9</v>
      </c>
      <c r="AJ47">
        <v>28588</v>
      </c>
      <c r="AK47">
        <v>0</v>
      </c>
      <c r="AL47">
        <v>0</v>
      </c>
      <c r="AM47">
        <v>0</v>
      </c>
      <c r="AN47">
        <v>5400</v>
      </c>
      <c r="AO47">
        <v>4548</v>
      </c>
      <c r="AP47">
        <v>0</v>
      </c>
      <c r="AQ47">
        <v>0</v>
      </c>
      <c r="AR47">
        <v>0</v>
      </c>
      <c r="AS47">
        <v>27020</v>
      </c>
      <c r="AT47">
        <v>0</v>
      </c>
      <c r="AU47">
        <v>0</v>
      </c>
      <c r="AV47">
        <v>0</v>
      </c>
      <c r="AW47">
        <v>0</v>
      </c>
      <c r="AX47">
        <v>0</v>
      </c>
      <c r="AY47">
        <v>0</v>
      </c>
      <c r="AZ47">
        <v>0</v>
      </c>
      <c r="BA47">
        <v>0</v>
      </c>
      <c r="BB47">
        <v>0</v>
      </c>
      <c r="BC47" s="41">
        <v>745780.27</v>
      </c>
      <c r="BD47">
        <v>745780.27</v>
      </c>
      <c r="BF47">
        <v>556058.9</v>
      </c>
      <c r="BG47">
        <v>158153.37</v>
      </c>
      <c r="BH47">
        <v>0</v>
      </c>
      <c r="BI47">
        <v>31568</v>
      </c>
      <c r="BJ47">
        <v>745780.27</v>
      </c>
      <c r="BK47">
        <v>0</v>
      </c>
      <c r="BM47">
        <v>333560</v>
      </c>
      <c r="BN47">
        <v>0</v>
      </c>
      <c r="BP47" s="47">
        <f t="shared" si="0"/>
        <v>0</v>
      </c>
    </row>
    <row r="48" spans="1:68" x14ac:dyDescent="0.2">
      <c r="A48" t="s">
        <v>639</v>
      </c>
      <c r="B48">
        <v>2402</v>
      </c>
      <c r="C48" t="s">
        <v>199</v>
      </c>
      <c r="D48" t="s">
        <v>115</v>
      </c>
      <c r="E48" t="s">
        <v>682</v>
      </c>
      <c r="F48">
        <v>1142902.5841591605</v>
      </c>
      <c r="I48">
        <v>0</v>
      </c>
      <c r="J48">
        <v>0</v>
      </c>
      <c r="K48">
        <v>356</v>
      </c>
      <c r="L48">
        <v>0</v>
      </c>
      <c r="M48">
        <v>0</v>
      </c>
      <c r="N48">
        <v>0</v>
      </c>
      <c r="O48">
        <v>0</v>
      </c>
      <c r="P48">
        <v>0</v>
      </c>
      <c r="Q48">
        <v>29897.680077989138</v>
      </c>
      <c r="R48">
        <v>23918.144062391311</v>
      </c>
      <c r="S48">
        <v>116188.8850467935</v>
      </c>
      <c r="T48">
        <v>13346.25</v>
      </c>
      <c r="U48">
        <v>13346.25</v>
      </c>
      <c r="V48">
        <v>13346.25</v>
      </c>
      <c r="W48">
        <v>13346.25</v>
      </c>
      <c r="X48">
        <v>0</v>
      </c>
      <c r="Y48">
        <v>0</v>
      </c>
      <c r="Z48">
        <v>17828</v>
      </c>
      <c r="AA48">
        <v>0</v>
      </c>
      <c r="AB48">
        <v>0</v>
      </c>
      <c r="AC48">
        <v>0</v>
      </c>
      <c r="AD48">
        <v>0</v>
      </c>
      <c r="AE48">
        <v>0</v>
      </c>
      <c r="AF48">
        <v>0</v>
      </c>
      <c r="AG48">
        <v>0</v>
      </c>
      <c r="AH48">
        <v>103370</v>
      </c>
      <c r="AI48">
        <v>43844</v>
      </c>
      <c r="AJ48">
        <v>15517</v>
      </c>
      <c r="AK48">
        <v>0</v>
      </c>
      <c r="AL48">
        <v>0</v>
      </c>
      <c r="AM48">
        <v>0</v>
      </c>
      <c r="AN48">
        <v>1350</v>
      </c>
      <c r="AO48">
        <v>8590</v>
      </c>
      <c r="AP48">
        <v>0</v>
      </c>
      <c r="AQ48">
        <v>580</v>
      </c>
      <c r="AR48">
        <v>0</v>
      </c>
      <c r="AS48">
        <v>14100</v>
      </c>
      <c r="AT48">
        <v>0</v>
      </c>
      <c r="AU48">
        <v>0</v>
      </c>
      <c r="AV48">
        <v>0</v>
      </c>
      <c r="AW48">
        <v>0</v>
      </c>
      <c r="AX48">
        <v>0</v>
      </c>
      <c r="AY48">
        <v>0</v>
      </c>
      <c r="AZ48">
        <v>0</v>
      </c>
      <c r="BA48">
        <v>0</v>
      </c>
      <c r="BB48">
        <v>0</v>
      </c>
      <c r="BC48" s="41">
        <v>428924.70918717398</v>
      </c>
      <c r="BD48">
        <v>428924.70918717398</v>
      </c>
      <c r="BF48">
        <v>235294</v>
      </c>
      <c r="BG48">
        <v>170360.70918717395</v>
      </c>
      <c r="BH48">
        <v>0</v>
      </c>
      <c r="BI48">
        <v>23270</v>
      </c>
      <c r="BJ48">
        <v>428924.70918717398</v>
      </c>
      <c r="BK48">
        <v>0</v>
      </c>
      <c r="BM48">
        <v>53385</v>
      </c>
      <c r="BN48">
        <v>170004.70918717395</v>
      </c>
      <c r="BP48" s="47">
        <f t="shared" si="0"/>
        <v>0</v>
      </c>
    </row>
    <row r="49" spans="1:68" x14ac:dyDescent="0.2">
      <c r="A49" t="s">
        <v>639</v>
      </c>
      <c r="B49">
        <v>2401</v>
      </c>
      <c r="C49" t="s">
        <v>201</v>
      </c>
      <c r="D49" t="s">
        <v>115</v>
      </c>
      <c r="E49" t="s">
        <v>683</v>
      </c>
      <c r="F49">
        <v>1433662.969123635</v>
      </c>
      <c r="I49">
        <v>3399.3695833333331</v>
      </c>
      <c r="J49">
        <v>407.62933333333331</v>
      </c>
      <c r="K49">
        <v>305.72199999999998</v>
      </c>
      <c r="L49">
        <v>17385.330000000002</v>
      </c>
      <c r="M49">
        <v>0</v>
      </c>
      <c r="N49">
        <v>0</v>
      </c>
      <c r="O49">
        <v>0</v>
      </c>
      <c r="P49">
        <v>0</v>
      </c>
      <c r="Q49">
        <v>0</v>
      </c>
      <c r="R49">
        <v>0</v>
      </c>
      <c r="S49">
        <v>0</v>
      </c>
      <c r="T49">
        <v>18208.75</v>
      </c>
      <c r="U49">
        <v>18208.75</v>
      </c>
      <c r="V49">
        <v>18208.75</v>
      </c>
      <c r="W49">
        <v>18208.75</v>
      </c>
      <c r="X49">
        <v>0</v>
      </c>
      <c r="Y49">
        <v>0</v>
      </c>
      <c r="Z49">
        <v>19638</v>
      </c>
      <c r="AA49">
        <v>0</v>
      </c>
      <c r="AB49">
        <v>0</v>
      </c>
      <c r="AC49">
        <v>0</v>
      </c>
      <c r="AD49">
        <v>0</v>
      </c>
      <c r="AE49">
        <v>0</v>
      </c>
      <c r="AF49">
        <v>0</v>
      </c>
      <c r="AG49">
        <v>0</v>
      </c>
      <c r="AH49">
        <v>0</v>
      </c>
      <c r="AI49">
        <v>56523.979999999996</v>
      </c>
      <c r="AJ49">
        <v>17162</v>
      </c>
      <c r="AK49">
        <v>0</v>
      </c>
      <c r="AL49">
        <v>0</v>
      </c>
      <c r="AM49">
        <v>0</v>
      </c>
      <c r="AN49">
        <v>4950</v>
      </c>
      <c r="AO49">
        <v>9509</v>
      </c>
      <c r="AP49">
        <v>0</v>
      </c>
      <c r="AQ49">
        <v>0</v>
      </c>
      <c r="AR49">
        <v>0</v>
      </c>
      <c r="AS49">
        <v>17130</v>
      </c>
      <c r="AT49">
        <v>0</v>
      </c>
      <c r="AU49">
        <v>0</v>
      </c>
      <c r="AV49">
        <v>0</v>
      </c>
      <c r="AW49">
        <v>0</v>
      </c>
      <c r="AX49">
        <v>0</v>
      </c>
      <c r="AY49">
        <v>0</v>
      </c>
      <c r="AZ49">
        <v>0</v>
      </c>
      <c r="BA49">
        <v>0</v>
      </c>
      <c r="BB49">
        <v>0</v>
      </c>
      <c r="BC49" s="41">
        <v>219246.03091666667</v>
      </c>
      <c r="BD49">
        <v>219246.03091666667</v>
      </c>
      <c r="BF49">
        <v>171108.97999999998</v>
      </c>
      <c r="BG49">
        <v>21498.050916666667</v>
      </c>
      <c r="BH49">
        <v>0</v>
      </c>
      <c r="BI49">
        <v>26639</v>
      </c>
      <c r="BJ49">
        <v>219246.03091666664</v>
      </c>
      <c r="BK49">
        <v>0</v>
      </c>
      <c r="BM49">
        <v>72835</v>
      </c>
      <c r="BN49">
        <v>0</v>
      </c>
      <c r="BP49" s="47">
        <f t="shared" si="0"/>
        <v>0</v>
      </c>
    </row>
    <row r="50" spans="1:68" x14ac:dyDescent="0.2">
      <c r="A50" t="s">
        <v>639</v>
      </c>
      <c r="B50">
        <v>2030</v>
      </c>
      <c r="C50" t="s">
        <v>203</v>
      </c>
      <c r="D50" t="s">
        <v>115</v>
      </c>
      <c r="E50" t="s">
        <v>684</v>
      </c>
      <c r="F50">
        <v>2880687.766044897</v>
      </c>
      <c r="I50">
        <v>8763.3037499999991</v>
      </c>
      <c r="J50">
        <v>257.34566666666677</v>
      </c>
      <c r="K50">
        <v>193.00925000000007</v>
      </c>
      <c r="L50">
        <v>0</v>
      </c>
      <c r="M50">
        <v>0</v>
      </c>
      <c r="N50">
        <v>0</v>
      </c>
      <c r="O50">
        <v>0</v>
      </c>
      <c r="P50">
        <v>0</v>
      </c>
      <c r="Q50">
        <v>0</v>
      </c>
      <c r="R50">
        <v>0</v>
      </c>
      <c r="S50">
        <v>0</v>
      </c>
      <c r="T50">
        <v>76665</v>
      </c>
      <c r="U50">
        <v>76665</v>
      </c>
      <c r="V50">
        <v>76665</v>
      </c>
      <c r="W50">
        <v>76665</v>
      </c>
      <c r="X50">
        <v>0</v>
      </c>
      <c r="Y50">
        <v>0</v>
      </c>
      <c r="Z50">
        <v>21803</v>
      </c>
      <c r="AA50">
        <v>0</v>
      </c>
      <c r="AB50">
        <v>0</v>
      </c>
      <c r="AC50">
        <v>0</v>
      </c>
      <c r="AD50">
        <v>0</v>
      </c>
      <c r="AE50">
        <v>0</v>
      </c>
      <c r="AF50">
        <v>0</v>
      </c>
      <c r="AG50">
        <v>0</v>
      </c>
      <c r="AH50">
        <v>72856</v>
      </c>
      <c r="AI50">
        <v>93268</v>
      </c>
      <c r="AJ50">
        <v>33008</v>
      </c>
      <c r="AK50">
        <v>0</v>
      </c>
      <c r="AL50">
        <v>0</v>
      </c>
      <c r="AM50">
        <v>0</v>
      </c>
      <c r="AN50">
        <v>20250</v>
      </c>
      <c r="AO50">
        <v>0</v>
      </c>
      <c r="AP50">
        <v>0</v>
      </c>
      <c r="AQ50">
        <v>0</v>
      </c>
      <c r="AR50">
        <v>0</v>
      </c>
      <c r="AS50">
        <v>28980</v>
      </c>
      <c r="AT50">
        <v>0</v>
      </c>
      <c r="AU50">
        <v>0</v>
      </c>
      <c r="AV50">
        <v>0</v>
      </c>
      <c r="AW50">
        <v>0</v>
      </c>
      <c r="AX50">
        <v>0</v>
      </c>
      <c r="AY50">
        <v>0</v>
      </c>
      <c r="AZ50">
        <v>0</v>
      </c>
      <c r="BA50">
        <v>0</v>
      </c>
      <c r="BB50">
        <v>0</v>
      </c>
      <c r="BC50" s="41">
        <v>586038.6586666666</v>
      </c>
      <c r="BD50">
        <v>586038.6586666666</v>
      </c>
      <c r="BF50">
        <v>547845</v>
      </c>
      <c r="BG50">
        <v>9213.6586666666662</v>
      </c>
      <c r="BH50">
        <v>0</v>
      </c>
      <c r="BI50">
        <v>28980</v>
      </c>
      <c r="BJ50">
        <v>586038.65866666671</v>
      </c>
      <c r="BK50">
        <v>0</v>
      </c>
      <c r="BM50">
        <v>306660</v>
      </c>
      <c r="BN50">
        <v>0</v>
      </c>
      <c r="BP50" s="47">
        <f t="shared" si="0"/>
        <v>0</v>
      </c>
    </row>
    <row r="51" spans="1:68" x14ac:dyDescent="0.2">
      <c r="A51" t="s">
        <v>641</v>
      </c>
      <c r="B51">
        <v>3353</v>
      </c>
      <c r="C51" t="s">
        <v>205</v>
      </c>
      <c r="D51" t="s">
        <v>36</v>
      </c>
      <c r="E51" t="s">
        <v>685</v>
      </c>
      <c r="F51">
        <v>2448247.2142037475</v>
      </c>
      <c r="I51">
        <v>2243.4179166666668</v>
      </c>
      <c r="J51">
        <v>0</v>
      </c>
      <c r="K51">
        <v>0</v>
      </c>
      <c r="L51">
        <v>0</v>
      </c>
      <c r="M51">
        <v>0</v>
      </c>
      <c r="N51">
        <v>0</v>
      </c>
      <c r="O51">
        <v>0</v>
      </c>
      <c r="P51">
        <v>0</v>
      </c>
      <c r="Q51">
        <v>0</v>
      </c>
      <c r="R51">
        <v>0</v>
      </c>
      <c r="S51">
        <v>0</v>
      </c>
      <c r="T51">
        <v>38478.75</v>
      </c>
      <c r="U51">
        <v>38478.75</v>
      </c>
      <c r="V51">
        <v>37470</v>
      </c>
      <c r="W51">
        <v>38142.5</v>
      </c>
      <c r="X51">
        <v>0</v>
      </c>
      <c r="Y51">
        <v>0</v>
      </c>
      <c r="Z51">
        <v>21635</v>
      </c>
      <c r="AA51">
        <v>0</v>
      </c>
      <c r="AB51">
        <v>0</v>
      </c>
      <c r="AC51">
        <v>0</v>
      </c>
      <c r="AD51">
        <v>0</v>
      </c>
      <c r="AE51">
        <v>0</v>
      </c>
      <c r="AF51">
        <v>0</v>
      </c>
      <c r="AG51">
        <v>0</v>
      </c>
      <c r="AH51">
        <v>96555</v>
      </c>
      <c r="AI51">
        <v>87449.06</v>
      </c>
      <c r="AJ51">
        <v>30798</v>
      </c>
      <c r="AK51">
        <v>0</v>
      </c>
      <c r="AL51">
        <v>0</v>
      </c>
      <c r="AM51">
        <v>0</v>
      </c>
      <c r="AN51">
        <v>0</v>
      </c>
      <c r="AO51">
        <v>5428</v>
      </c>
      <c r="AP51">
        <v>2310</v>
      </c>
      <c r="AQ51">
        <v>3982</v>
      </c>
      <c r="AR51">
        <v>0</v>
      </c>
      <c r="AS51">
        <v>30450</v>
      </c>
      <c r="AT51">
        <v>0</v>
      </c>
      <c r="AU51">
        <v>0</v>
      </c>
      <c r="AV51">
        <v>0</v>
      </c>
      <c r="AW51">
        <v>0</v>
      </c>
      <c r="AX51">
        <v>0</v>
      </c>
      <c r="AY51">
        <v>0</v>
      </c>
      <c r="AZ51">
        <v>0</v>
      </c>
      <c r="BA51">
        <v>0</v>
      </c>
      <c r="BB51">
        <v>0</v>
      </c>
      <c r="BC51" s="41">
        <v>433420.47791666666</v>
      </c>
      <c r="BD51">
        <v>433420.47791666666</v>
      </c>
      <c r="BF51">
        <v>389007.06</v>
      </c>
      <c r="BG51">
        <v>2243.4179166666668</v>
      </c>
      <c r="BH51">
        <v>0</v>
      </c>
      <c r="BI51">
        <v>42170</v>
      </c>
      <c r="BJ51">
        <v>433420.47791666666</v>
      </c>
      <c r="BK51">
        <v>0</v>
      </c>
      <c r="BM51">
        <v>152570</v>
      </c>
      <c r="BN51">
        <v>0</v>
      </c>
      <c r="BP51" s="47">
        <f t="shared" si="0"/>
        <v>0</v>
      </c>
    </row>
    <row r="52" spans="1:68" x14ac:dyDescent="0.2">
      <c r="A52" t="s">
        <v>639</v>
      </c>
      <c r="B52">
        <v>2238</v>
      </c>
      <c r="C52" t="s">
        <v>207</v>
      </c>
      <c r="D52" t="s">
        <v>115</v>
      </c>
      <c r="E52" t="s">
        <v>686</v>
      </c>
      <c r="F52">
        <v>859614.5535854022</v>
      </c>
      <c r="I52">
        <v>10150.195249999999</v>
      </c>
      <c r="J52">
        <v>841.43399999999997</v>
      </c>
      <c r="K52">
        <v>0</v>
      </c>
      <c r="L52">
        <v>0</v>
      </c>
      <c r="M52">
        <v>0</v>
      </c>
      <c r="N52">
        <v>0</v>
      </c>
      <c r="O52">
        <v>0</v>
      </c>
      <c r="P52">
        <v>0</v>
      </c>
      <c r="Q52">
        <v>0</v>
      </c>
      <c r="R52">
        <v>0</v>
      </c>
      <c r="S52">
        <v>0</v>
      </c>
      <c r="T52">
        <v>28822.5</v>
      </c>
      <c r="U52">
        <v>28822.5</v>
      </c>
      <c r="V52">
        <v>28822.5</v>
      </c>
      <c r="W52">
        <v>28822.5</v>
      </c>
      <c r="X52">
        <v>0</v>
      </c>
      <c r="Y52">
        <v>0</v>
      </c>
      <c r="Z52">
        <v>17131</v>
      </c>
      <c r="AA52">
        <v>0</v>
      </c>
      <c r="AB52">
        <v>0</v>
      </c>
      <c r="AC52">
        <v>0</v>
      </c>
      <c r="AD52">
        <v>0</v>
      </c>
      <c r="AE52">
        <v>0</v>
      </c>
      <c r="AF52">
        <v>0</v>
      </c>
      <c r="AG52">
        <v>0</v>
      </c>
      <c r="AH52">
        <v>32409</v>
      </c>
      <c r="AI52">
        <v>26440</v>
      </c>
      <c r="AJ52">
        <v>9357</v>
      </c>
      <c r="AK52">
        <v>0</v>
      </c>
      <c r="AL52">
        <v>0</v>
      </c>
      <c r="AM52">
        <v>0</v>
      </c>
      <c r="AN52">
        <v>0</v>
      </c>
      <c r="AO52">
        <v>0</v>
      </c>
      <c r="AP52">
        <v>0</v>
      </c>
      <c r="AQ52">
        <v>368</v>
      </c>
      <c r="AR52">
        <v>0</v>
      </c>
      <c r="AS52">
        <v>7700</v>
      </c>
      <c r="AT52">
        <v>0</v>
      </c>
      <c r="AU52">
        <v>0</v>
      </c>
      <c r="AV52">
        <v>0</v>
      </c>
      <c r="AW52">
        <v>0</v>
      </c>
      <c r="AX52">
        <v>0</v>
      </c>
      <c r="AY52">
        <v>0</v>
      </c>
      <c r="AZ52">
        <v>0</v>
      </c>
      <c r="BA52">
        <v>0</v>
      </c>
      <c r="BB52">
        <v>0</v>
      </c>
      <c r="BC52" s="41">
        <v>219686.62925</v>
      </c>
      <c r="BD52">
        <v>219686.62925</v>
      </c>
      <c r="BF52">
        <v>200627</v>
      </c>
      <c r="BG52">
        <v>10991.629249999998</v>
      </c>
      <c r="BH52">
        <v>0</v>
      </c>
      <c r="BI52">
        <v>8068</v>
      </c>
      <c r="BJ52">
        <v>219686.62925</v>
      </c>
      <c r="BK52">
        <v>0</v>
      </c>
      <c r="BM52">
        <v>115290</v>
      </c>
      <c r="BN52">
        <v>0</v>
      </c>
      <c r="BP52" s="47">
        <f t="shared" si="0"/>
        <v>0</v>
      </c>
    </row>
    <row r="53" spans="1:68" x14ac:dyDescent="0.2">
      <c r="A53" t="s">
        <v>639</v>
      </c>
      <c r="B53">
        <v>2236</v>
      </c>
      <c r="C53" t="s">
        <v>209</v>
      </c>
      <c r="D53" t="s">
        <v>115</v>
      </c>
      <c r="E53" t="s">
        <v>687</v>
      </c>
      <c r="F53">
        <v>1086060.1765592759</v>
      </c>
      <c r="I53">
        <v>0</v>
      </c>
      <c r="J53">
        <v>0</v>
      </c>
      <c r="K53">
        <v>0</v>
      </c>
      <c r="L53">
        <v>0</v>
      </c>
      <c r="M53">
        <v>0</v>
      </c>
      <c r="N53">
        <v>0</v>
      </c>
      <c r="O53">
        <v>0</v>
      </c>
      <c r="P53">
        <v>0</v>
      </c>
      <c r="Q53">
        <v>0</v>
      </c>
      <c r="R53">
        <v>0</v>
      </c>
      <c r="S53">
        <v>0</v>
      </c>
      <c r="T53">
        <v>42608.75</v>
      </c>
      <c r="U53">
        <v>42608.75</v>
      </c>
      <c r="V53">
        <v>42608.75</v>
      </c>
      <c r="W53">
        <v>42608.75</v>
      </c>
      <c r="X53">
        <v>0</v>
      </c>
      <c r="Y53">
        <v>0</v>
      </c>
      <c r="Z53">
        <v>18296</v>
      </c>
      <c r="AA53">
        <v>0</v>
      </c>
      <c r="AB53">
        <v>0</v>
      </c>
      <c r="AC53">
        <v>0</v>
      </c>
      <c r="AD53">
        <v>0</v>
      </c>
      <c r="AE53">
        <v>0</v>
      </c>
      <c r="AF53">
        <v>0</v>
      </c>
      <c r="AG53">
        <v>0</v>
      </c>
      <c r="AH53">
        <v>0</v>
      </c>
      <c r="AI53">
        <v>29894</v>
      </c>
      <c r="AJ53">
        <v>10580</v>
      </c>
      <c r="AK53">
        <v>0</v>
      </c>
      <c r="AL53">
        <v>0</v>
      </c>
      <c r="AM53">
        <v>0</v>
      </c>
      <c r="AN53">
        <v>12600</v>
      </c>
      <c r="AO53">
        <v>897</v>
      </c>
      <c r="AP53">
        <v>0</v>
      </c>
      <c r="AQ53">
        <v>1945</v>
      </c>
      <c r="AR53">
        <v>0</v>
      </c>
      <c r="AS53">
        <v>10740</v>
      </c>
      <c r="AT53">
        <v>0</v>
      </c>
      <c r="AU53">
        <v>0</v>
      </c>
      <c r="AV53">
        <v>0</v>
      </c>
      <c r="AW53">
        <v>0</v>
      </c>
      <c r="AX53">
        <v>0</v>
      </c>
      <c r="AY53">
        <v>0</v>
      </c>
      <c r="AZ53">
        <v>0</v>
      </c>
      <c r="BA53">
        <v>0</v>
      </c>
      <c r="BB53">
        <v>0</v>
      </c>
      <c r="BC53" s="41">
        <v>255387</v>
      </c>
      <c r="BD53">
        <v>255387</v>
      </c>
      <c r="BF53">
        <v>241805</v>
      </c>
      <c r="BG53">
        <v>0</v>
      </c>
      <c r="BH53">
        <v>0</v>
      </c>
      <c r="BI53">
        <v>13582</v>
      </c>
      <c r="BJ53">
        <v>255387</v>
      </c>
      <c r="BK53">
        <v>0</v>
      </c>
      <c r="BM53">
        <v>170435</v>
      </c>
      <c r="BN53">
        <v>0</v>
      </c>
      <c r="BP53" s="47">
        <f t="shared" si="0"/>
        <v>0</v>
      </c>
    </row>
    <row r="54" spans="1:68" x14ac:dyDescent="0.2">
      <c r="A54" t="s">
        <v>637</v>
      </c>
      <c r="B54">
        <v>2465</v>
      </c>
      <c r="C54" t="s">
        <v>211</v>
      </c>
      <c r="D54" t="s">
        <v>36</v>
      </c>
      <c r="E54" t="s">
        <v>688</v>
      </c>
      <c r="F54">
        <v>1926131.7520746854</v>
      </c>
      <c r="I54">
        <v>675.697</v>
      </c>
      <c r="J54">
        <v>3000.2530000000002</v>
      </c>
      <c r="K54">
        <v>350</v>
      </c>
      <c r="L54">
        <v>0</v>
      </c>
      <c r="M54">
        <v>0</v>
      </c>
      <c r="N54">
        <v>0</v>
      </c>
      <c r="O54">
        <v>0</v>
      </c>
      <c r="P54">
        <v>0</v>
      </c>
      <c r="Q54">
        <v>0</v>
      </c>
      <c r="R54">
        <v>0</v>
      </c>
      <c r="S54">
        <v>0</v>
      </c>
      <c r="T54">
        <v>29753.75</v>
      </c>
      <c r="U54">
        <v>29753.75</v>
      </c>
      <c r="V54">
        <v>27736.25</v>
      </c>
      <c r="W54">
        <v>29081.25</v>
      </c>
      <c r="X54">
        <v>0</v>
      </c>
      <c r="Y54">
        <v>0</v>
      </c>
      <c r="Z54">
        <v>19600</v>
      </c>
      <c r="AA54">
        <v>0</v>
      </c>
      <c r="AB54">
        <v>0</v>
      </c>
      <c r="AC54">
        <v>0</v>
      </c>
      <c r="AD54">
        <v>0</v>
      </c>
      <c r="AE54">
        <v>0</v>
      </c>
      <c r="AF54">
        <v>0</v>
      </c>
      <c r="AG54">
        <v>0</v>
      </c>
      <c r="AH54">
        <v>66274</v>
      </c>
      <c r="AI54">
        <v>61913</v>
      </c>
      <c r="AJ54">
        <v>21911</v>
      </c>
      <c r="AK54">
        <v>0</v>
      </c>
      <c r="AL54">
        <v>0</v>
      </c>
      <c r="AM54">
        <v>0</v>
      </c>
      <c r="AN54">
        <v>450</v>
      </c>
      <c r="AO54">
        <v>1800</v>
      </c>
      <c r="AP54">
        <v>0</v>
      </c>
      <c r="AQ54">
        <v>1000</v>
      </c>
      <c r="AR54">
        <v>0</v>
      </c>
      <c r="AS54">
        <v>19370</v>
      </c>
      <c r="AT54">
        <v>0</v>
      </c>
      <c r="AU54">
        <v>0</v>
      </c>
      <c r="AV54">
        <v>0</v>
      </c>
      <c r="AW54">
        <v>0</v>
      </c>
      <c r="AX54">
        <v>0</v>
      </c>
      <c r="AY54">
        <v>0</v>
      </c>
      <c r="AZ54">
        <v>0</v>
      </c>
      <c r="BA54">
        <v>0</v>
      </c>
      <c r="BB54">
        <v>0</v>
      </c>
      <c r="BC54" s="41">
        <v>312668.95</v>
      </c>
      <c r="BD54">
        <v>312668.95</v>
      </c>
      <c r="BF54">
        <v>286473</v>
      </c>
      <c r="BG54">
        <v>4025.9500000000003</v>
      </c>
      <c r="BH54">
        <v>0</v>
      </c>
      <c r="BI54">
        <v>22170</v>
      </c>
      <c r="BJ54">
        <v>312668.95</v>
      </c>
      <c r="BK54">
        <v>0</v>
      </c>
      <c r="BM54">
        <v>116325</v>
      </c>
      <c r="BN54">
        <v>0</v>
      </c>
      <c r="BP54" s="47">
        <f t="shared" si="0"/>
        <v>0</v>
      </c>
    </row>
    <row r="55" spans="1:68" x14ac:dyDescent="0.2">
      <c r="A55" t="s">
        <v>637</v>
      </c>
      <c r="B55">
        <v>2312</v>
      </c>
      <c r="C55" t="s">
        <v>213</v>
      </c>
      <c r="D55" t="s">
        <v>36</v>
      </c>
      <c r="E55" t="s">
        <v>689</v>
      </c>
      <c r="F55">
        <v>1744965.0108768907</v>
      </c>
      <c r="I55">
        <v>36868.385833333334</v>
      </c>
      <c r="J55">
        <v>47952.878666666664</v>
      </c>
      <c r="K55">
        <v>14702.73575</v>
      </c>
      <c r="L55">
        <v>77916.33666666667</v>
      </c>
      <c r="M55">
        <v>0</v>
      </c>
      <c r="N55">
        <v>0</v>
      </c>
      <c r="O55">
        <v>0</v>
      </c>
      <c r="P55">
        <v>0</v>
      </c>
      <c r="Q55">
        <v>0</v>
      </c>
      <c r="R55">
        <v>0</v>
      </c>
      <c r="S55">
        <v>0</v>
      </c>
      <c r="T55">
        <v>21580</v>
      </c>
      <c r="U55">
        <v>21580</v>
      </c>
      <c r="V55">
        <v>21580</v>
      </c>
      <c r="W55">
        <v>21580</v>
      </c>
      <c r="X55">
        <v>0</v>
      </c>
      <c r="Y55">
        <v>0</v>
      </c>
      <c r="Z55">
        <v>19610</v>
      </c>
      <c r="AA55">
        <v>0</v>
      </c>
      <c r="AB55">
        <v>0</v>
      </c>
      <c r="AC55">
        <v>0</v>
      </c>
      <c r="AD55">
        <v>0</v>
      </c>
      <c r="AE55">
        <v>0</v>
      </c>
      <c r="AF55">
        <v>0</v>
      </c>
      <c r="AG55">
        <v>0</v>
      </c>
      <c r="AH55">
        <v>72939</v>
      </c>
      <c r="AI55">
        <v>55935</v>
      </c>
      <c r="AJ55">
        <v>19795</v>
      </c>
      <c r="AK55">
        <v>0</v>
      </c>
      <c r="AL55">
        <v>0</v>
      </c>
      <c r="AM55">
        <v>0</v>
      </c>
      <c r="AN55">
        <v>2700</v>
      </c>
      <c r="AO55">
        <v>1700</v>
      </c>
      <c r="AP55">
        <v>0</v>
      </c>
      <c r="AQ55">
        <v>0</v>
      </c>
      <c r="AR55">
        <v>0</v>
      </c>
      <c r="AS55">
        <v>19600</v>
      </c>
      <c r="AT55">
        <v>0</v>
      </c>
      <c r="AU55">
        <v>0</v>
      </c>
      <c r="AV55">
        <v>0</v>
      </c>
      <c r="AW55">
        <v>0</v>
      </c>
      <c r="AX55">
        <v>0</v>
      </c>
      <c r="AY55">
        <v>0</v>
      </c>
      <c r="AZ55">
        <v>0</v>
      </c>
      <c r="BA55">
        <v>0</v>
      </c>
      <c r="BB55">
        <v>0</v>
      </c>
      <c r="BC55" s="41">
        <v>456039.33691666665</v>
      </c>
      <c r="BD55">
        <v>456039.33691666665</v>
      </c>
      <c r="BF55">
        <v>257299</v>
      </c>
      <c r="BG55">
        <v>177440.33691666665</v>
      </c>
      <c r="BH55">
        <v>0</v>
      </c>
      <c r="BI55">
        <v>21300</v>
      </c>
      <c r="BJ55">
        <v>456039.33691666665</v>
      </c>
      <c r="BK55">
        <v>0</v>
      </c>
      <c r="BM55">
        <v>86320</v>
      </c>
      <c r="BN55">
        <v>0</v>
      </c>
      <c r="BP55" s="47">
        <f t="shared" si="0"/>
        <v>0</v>
      </c>
    </row>
    <row r="56" spans="1:68" x14ac:dyDescent="0.2">
      <c r="A56" t="s">
        <v>637</v>
      </c>
      <c r="B56">
        <v>2040</v>
      </c>
      <c r="C56" t="s">
        <v>215</v>
      </c>
      <c r="D56" t="s">
        <v>36</v>
      </c>
      <c r="E56" t="s">
        <v>690</v>
      </c>
      <c r="F56">
        <v>1765980.537975288</v>
      </c>
      <c r="I56">
        <v>5431.0740000000005</v>
      </c>
      <c r="J56">
        <v>13726.091</v>
      </c>
      <c r="K56">
        <v>10158</v>
      </c>
      <c r="L56">
        <v>0</v>
      </c>
      <c r="M56">
        <v>0</v>
      </c>
      <c r="N56">
        <v>0</v>
      </c>
      <c r="O56">
        <v>0</v>
      </c>
      <c r="P56">
        <v>0</v>
      </c>
      <c r="Q56">
        <v>73634.156078654181</v>
      </c>
      <c r="R56">
        <v>58907.324862923349</v>
      </c>
      <c r="S56">
        <v>94119.037377961708</v>
      </c>
      <c r="T56">
        <v>25046.25</v>
      </c>
      <c r="U56">
        <v>25046.25</v>
      </c>
      <c r="V56">
        <v>25046.25</v>
      </c>
      <c r="W56">
        <v>25046.25</v>
      </c>
      <c r="X56">
        <v>0</v>
      </c>
      <c r="Y56">
        <v>0</v>
      </c>
      <c r="Z56">
        <v>19763</v>
      </c>
      <c r="AA56">
        <v>0</v>
      </c>
      <c r="AB56">
        <v>0</v>
      </c>
      <c r="AC56">
        <v>0</v>
      </c>
      <c r="AD56">
        <v>0</v>
      </c>
      <c r="AE56">
        <v>0</v>
      </c>
      <c r="AF56">
        <v>0</v>
      </c>
      <c r="AG56">
        <v>0</v>
      </c>
      <c r="AH56">
        <v>70393</v>
      </c>
      <c r="AI56">
        <v>64172</v>
      </c>
      <c r="AJ56">
        <v>22711</v>
      </c>
      <c r="AK56">
        <v>0</v>
      </c>
      <c r="AL56">
        <v>0</v>
      </c>
      <c r="AM56">
        <v>0</v>
      </c>
      <c r="AN56">
        <v>5400</v>
      </c>
      <c r="AO56">
        <v>0</v>
      </c>
      <c r="AP56">
        <v>0</v>
      </c>
      <c r="AQ56">
        <v>0</v>
      </c>
      <c r="AR56">
        <v>0</v>
      </c>
      <c r="AS56">
        <v>22170</v>
      </c>
      <c r="AT56">
        <v>0</v>
      </c>
      <c r="AU56">
        <v>0</v>
      </c>
      <c r="AV56">
        <v>0</v>
      </c>
      <c r="AW56">
        <v>0</v>
      </c>
      <c r="AX56">
        <v>0</v>
      </c>
      <c r="AY56">
        <v>0</v>
      </c>
      <c r="AZ56">
        <v>0</v>
      </c>
      <c r="BA56">
        <v>0</v>
      </c>
      <c r="BB56">
        <v>0</v>
      </c>
      <c r="BC56" s="41">
        <v>560769.6833195393</v>
      </c>
      <c r="BD56">
        <v>560769.6833195393</v>
      </c>
      <c r="BF56">
        <v>282624</v>
      </c>
      <c r="BG56">
        <v>255975.68331953924</v>
      </c>
      <c r="BH56">
        <v>0</v>
      </c>
      <c r="BI56">
        <v>22170</v>
      </c>
      <c r="BJ56">
        <v>560769.6833195393</v>
      </c>
      <c r="BK56">
        <v>0</v>
      </c>
      <c r="BM56">
        <v>100185</v>
      </c>
      <c r="BN56">
        <v>226660.51831953923</v>
      </c>
      <c r="BP56" s="47">
        <f t="shared" si="0"/>
        <v>0</v>
      </c>
    </row>
    <row r="57" spans="1:68" x14ac:dyDescent="0.2">
      <c r="A57" t="s">
        <v>639</v>
      </c>
      <c r="B57">
        <v>2251</v>
      </c>
      <c r="C57" t="s">
        <v>217</v>
      </c>
      <c r="D57" t="s">
        <v>115</v>
      </c>
      <c r="E57" t="s">
        <v>691</v>
      </c>
      <c r="F57">
        <v>1641389.4532028246</v>
      </c>
      <c r="I57">
        <v>13434.073750000001</v>
      </c>
      <c r="J57">
        <v>8112.6980000000003</v>
      </c>
      <c r="K57">
        <v>0</v>
      </c>
      <c r="L57">
        <v>2083.5</v>
      </c>
      <c r="M57">
        <v>21980</v>
      </c>
      <c r="N57">
        <v>0</v>
      </c>
      <c r="O57">
        <v>0</v>
      </c>
      <c r="P57">
        <v>0</v>
      </c>
      <c r="Q57">
        <v>0</v>
      </c>
      <c r="R57">
        <v>0</v>
      </c>
      <c r="S57">
        <v>0</v>
      </c>
      <c r="T57">
        <v>26632.5</v>
      </c>
      <c r="U57">
        <v>26632.5</v>
      </c>
      <c r="V57">
        <v>25623.75</v>
      </c>
      <c r="W57">
        <v>26296.25</v>
      </c>
      <c r="X57">
        <v>0</v>
      </c>
      <c r="Y57">
        <v>0</v>
      </c>
      <c r="Z57">
        <v>19583</v>
      </c>
      <c r="AA57">
        <v>0</v>
      </c>
      <c r="AB57">
        <v>0</v>
      </c>
      <c r="AC57">
        <v>0</v>
      </c>
      <c r="AD57">
        <v>0</v>
      </c>
      <c r="AE57">
        <v>0</v>
      </c>
      <c r="AF57">
        <v>0</v>
      </c>
      <c r="AG57">
        <v>0</v>
      </c>
      <c r="AH57">
        <v>79150</v>
      </c>
      <c r="AI57">
        <v>60718</v>
      </c>
      <c r="AJ57">
        <v>21489</v>
      </c>
      <c r="AK57">
        <v>0</v>
      </c>
      <c r="AL57">
        <v>0</v>
      </c>
      <c r="AM57">
        <v>0</v>
      </c>
      <c r="AN57">
        <v>8550</v>
      </c>
      <c r="AO57">
        <v>0</v>
      </c>
      <c r="AP57">
        <v>0</v>
      </c>
      <c r="AQ57">
        <v>0</v>
      </c>
      <c r="AR57">
        <v>0</v>
      </c>
      <c r="AS57">
        <v>19560</v>
      </c>
      <c r="AT57">
        <v>0</v>
      </c>
      <c r="AU57">
        <v>0</v>
      </c>
      <c r="AV57">
        <v>0</v>
      </c>
      <c r="AW57">
        <v>0</v>
      </c>
      <c r="AX57">
        <v>0</v>
      </c>
      <c r="AY57">
        <v>0</v>
      </c>
      <c r="AZ57">
        <v>0</v>
      </c>
      <c r="BA57">
        <v>0</v>
      </c>
      <c r="BB57">
        <v>0</v>
      </c>
      <c r="BC57" s="41">
        <v>359845.27175000001</v>
      </c>
      <c r="BD57">
        <v>359845.27175000001</v>
      </c>
      <c r="BF57">
        <v>294675</v>
      </c>
      <c r="BG57">
        <v>45610.27175</v>
      </c>
      <c r="BH57">
        <v>0</v>
      </c>
      <c r="BI57">
        <v>19560</v>
      </c>
      <c r="BJ57">
        <v>359845.27175000001</v>
      </c>
      <c r="BK57">
        <v>0</v>
      </c>
      <c r="BM57">
        <v>105185</v>
      </c>
      <c r="BN57">
        <v>0</v>
      </c>
      <c r="BP57" s="47">
        <f t="shared" si="0"/>
        <v>0</v>
      </c>
    </row>
    <row r="58" spans="1:68" x14ac:dyDescent="0.2">
      <c r="A58" t="s">
        <v>639</v>
      </c>
      <c r="B58">
        <v>3319</v>
      </c>
      <c r="C58" t="s">
        <v>219</v>
      </c>
      <c r="D58" t="s">
        <v>115</v>
      </c>
      <c r="E58" t="s">
        <v>692</v>
      </c>
      <c r="F58">
        <v>1672130.6444255167</v>
      </c>
      <c r="I58">
        <v>1925.9312500000001</v>
      </c>
      <c r="J58">
        <v>1540.75</v>
      </c>
      <c r="K58">
        <v>1155.5587500000001</v>
      </c>
      <c r="L58">
        <v>0</v>
      </c>
      <c r="M58">
        <v>0</v>
      </c>
      <c r="N58">
        <v>0</v>
      </c>
      <c r="O58">
        <v>0</v>
      </c>
      <c r="P58">
        <v>0</v>
      </c>
      <c r="Q58">
        <v>15968.857230061969</v>
      </c>
      <c r="R58">
        <v>12775.085784049576</v>
      </c>
      <c r="S58">
        <v>1581.3584149602575</v>
      </c>
      <c r="T58">
        <v>56490</v>
      </c>
      <c r="U58">
        <v>56490</v>
      </c>
      <c r="V58">
        <v>56490</v>
      </c>
      <c r="W58">
        <v>56490</v>
      </c>
      <c r="X58">
        <v>0</v>
      </c>
      <c r="Y58">
        <v>0</v>
      </c>
      <c r="Z58">
        <v>19204</v>
      </c>
      <c r="AA58">
        <v>0</v>
      </c>
      <c r="AB58">
        <v>0</v>
      </c>
      <c r="AC58">
        <v>0</v>
      </c>
      <c r="AD58">
        <v>0</v>
      </c>
      <c r="AE58">
        <v>0</v>
      </c>
      <c r="AF58">
        <v>0</v>
      </c>
      <c r="AG58">
        <v>0</v>
      </c>
      <c r="AH58">
        <v>43328</v>
      </c>
      <c r="AI58">
        <v>51815</v>
      </c>
      <c r="AJ58">
        <v>18338</v>
      </c>
      <c r="AK58">
        <v>0</v>
      </c>
      <c r="AL58">
        <v>0</v>
      </c>
      <c r="AM58">
        <v>0</v>
      </c>
      <c r="AN58">
        <v>2700</v>
      </c>
      <c r="AO58">
        <v>0</v>
      </c>
      <c r="AP58">
        <v>0</v>
      </c>
      <c r="AQ58">
        <v>0</v>
      </c>
      <c r="AR58">
        <v>0</v>
      </c>
      <c r="AS58">
        <v>17270</v>
      </c>
      <c r="AT58">
        <v>0</v>
      </c>
      <c r="AU58">
        <v>0</v>
      </c>
      <c r="AV58">
        <v>0</v>
      </c>
      <c r="AW58">
        <v>0</v>
      </c>
      <c r="AX58">
        <v>0</v>
      </c>
      <c r="AY58">
        <v>0</v>
      </c>
      <c r="AZ58">
        <v>0</v>
      </c>
      <c r="BA58">
        <v>0</v>
      </c>
      <c r="BB58">
        <v>0</v>
      </c>
      <c r="BC58" s="41">
        <v>413562.5414290718</v>
      </c>
      <c r="BD58">
        <v>413562.5414290718</v>
      </c>
      <c r="BF58" s="48">
        <v>361345</v>
      </c>
      <c r="BG58" s="48">
        <v>34947.541429071804</v>
      </c>
      <c r="BH58" s="48">
        <v>0</v>
      </c>
      <c r="BI58" s="48">
        <v>17270</v>
      </c>
      <c r="BJ58">
        <v>413562.5414290718</v>
      </c>
      <c r="BK58">
        <v>0</v>
      </c>
      <c r="BM58">
        <v>225960</v>
      </c>
      <c r="BN58">
        <v>30325.301429071802</v>
      </c>
      <c r="BP58" s="47">
        <f t="shared" si="0"/>
        <v>0</v>
      </c>
    </row>
    <row r="59" spans="1:68" x14ac:dyDescent="0.2">
      <c r="A59" t="s">
        <v>639</v>
      </c>
      <c r="B59">
        <v>3002</v>
      </c>
      <c r="C59" t="s">
        <v>221</v>
      </c>
      <c r="D59" t="s">
        <v>115</v>
      </c>
      <c r="E59" t="s">
        <v>693</v>
      </c>
      <c r="F59">
        <v>1110506.6777725543</v>
      </c>
      <c r="I59">
        <v>1843.895</v>
      </c>
      <c r="J59">
        <v>9783.9556666666667</v>
      </c>
      <c r="K59">
        <v>4063.6202499999999</v>
      </c>
      <c r="L59">
        <v>0</v>
      </c>
      <c r="M59">
        <v>0</v>
      </c>
      <c r="N59">
        <v>0</v>
      </c>
      <c r="O59">
        <v>0</v>
      </c>
      <c r="P59">
        <v>0</v>
      </c>
      <c r="Q59">
        <v>0</v>
      </c>
      <c r="R59">
        <v>0</v>
      </c>
      <c r="S59">
        <v>0</v>
      </c>
      <c r="T59">
        <v>29253.75</v>
      </c>
      <c r="U59">
        <v>29253.75</v>
      </c>
      <c r="V59">
        <v>29253.75</v>
      </c>
      <c r="W59">
        <v>29253.75</v>
      </c>
      <c r="X59">
        <v>0</v>
      </c>
      <c r="Y59">
        <v>0</v>
      </c>
      <c r="Z59">
        <v>17764</v>
      </c>
      <c r="AA59">
        <v>0</v>
      </c>
      <c r="AB59">
        <v>0</v>
      </c>
      <c r="AC59">
        <v>0</v>
      </c>
      <c r="AD59">
        <v>0</v>
      </c>
      <c r="AE59">
        <v>0</v>
      </c>
      <c r="AF59">
        <v>0</v>
      </c>
      <c r="AG59">
        <v>0</v>
      </c>
      <c r="AH59">
        <v>19140</v>
      </c>
      <c r="AI59">
        <v>30558</v>
      </c>
      <c r="AJ59">
        <v>10815</v>
      </c>
      <c r="AK59">
        <v>0</v>
      </c>
      <c r="AL59">
        <v>0</v>
      </c>
      <c r="AM59">
        <v>0</v>
      </c>
      <c r="AN59">
        <v>5850</v>
      </c>
      <c r="AO59">
        <v>0</v>
      </c>
      <c r="AP59">
        <v>0</v>
      </c>
      <c r="AQ59">
        <v>0</v>
      </c>
      <c r="AR59">
        <v>0</v>
      </c>
      <c r="AS59">
        <v>9520</v>
      </c>
      <c r="AT59">
        <v>0</v>
      </c>
      <c r="AU59">
        <v>0</v>
      </c>
      <c r="AV59">
        <v>0</v>
      </c>
      <c r="AW59">
        <v>0</v>
      </c>
      <c r="AX59">
        <v>0</v>
      </c>
      <c r="AY59">
        <v>0</v>
      </c>
      <c r="AZ59">
        <v>0</v>
      </c>
      <c r="BA59">
        <v>0</v>
      </c>
      <c r="BB59">
        <v>0</v>
      </c>
      <c r="BC59" s="41">
        <v>226353.47091666667</v>
      </c>
      <c r="BD59">
        <v>226353.47091666667</v>
      </c>
      <c r="BF59">
        <v>201142</v>
      </c>
      <c r="BG59">
        <v>15691.470916666667</v>
      </c>
      <c r="BH59">
        <v>0</v>
      </c>
      <c r="BI59">
        <v>9520</v>
      </c>
      <c r="BJ59">
        <v>226353.47091666667</v>
      </c>
      <c r="BK59">
        <v>0</v>
      </c>
      <c r="BM59">
        <v>117015</v>
      </c>
      <c r="BN59">
        <v>0</v>
      </c>
      <c r="BP59" s="47">
        <f t="shared" si="0"/>
        <v>0</v>
      </c>
    </row>
    <row r="60" spans="1:68" x14ac:dyDescent="0.2">
      <c r="A60" t="s">
        <v>637</v>
      </c>
      <c r="B60">
        <v>3432</v>
      </c>
      <c r="C60" t="s">
        <v>223</v>
      </c>
      <c r="D60" t="s">
        <v>36</v>
      </c>
      <c r="E60" t="s">
        <v>694</v>
      </c>
      <c r="F60">
        <v>4185804.7955047004</v>
      </c>
      <c r="I60">
        <v>37097.71166666667</v>
      </c>
      <c r="J60">
        <v>21273.266666666666</v>
      </c>
      <c r="K60">
        <v>16172.116750000001</v>
      </c>
      <c r="L60">
        <v>0</v>
      </c>
      <c r="M60">
        <v>0</v>
      </c>
      <c r="N60">
        <v>0</v>
      </c>
      <c r="O60">
        <v>0</v>
      </c>
      <c r="P60">
        <v>0</v>
      </c>
      <c r="Q60">
        <v>0</v>
      </c>
      <c r="R60">
        <v>0</v>
      </c>
      <c r="S60">
        <v>0</v>
      </c>
      <c r="T60">
        <v>120041.25</v>
      </c>
      <c r="U60">
        <v>120041.25</v>
      </c>
      <c r="V60">
        <v>120041.25</v>
      </c>
      <c r="W60">
        <v>120041.25</v>
      </c>
      <c r="X60">
        <v>0</v>
      </c>
      <c r="Y60">
        <v>0</v>
      </c>
      <c r="Z60">
        <v>23102</v>
      </c>
      <c r="AA60">
        <v>0</v>
      </c>
      <c r="AB60">
        <v>0</v>
      </c>
      <c r="AC60">
        <v>0</v>
      </c>
      <c r="AD60">
        <v>0</v>
      </c>
      <c r="AE60">
        <v>0</v>
      </c>
      <c r="AF60">
        <v>0</v>
      </c>
      <c r="AG60">
        <v>0</v>
      </c>
      <c r="AH60">
        <v>90242</v>
      </c>
      <c r="AI60">
        <v>120505</v>
      </c>
      <c r="AJ60">
        <v>42647</v>
      </c>
      <c r="AK60">
        <v>0</v>
      </c>
      <c r="AL60">
        <v>0</v>
      </c>
      <c r="AM60">
        <v>0</v>
      </c>
      <c r="AN60">
        <v>23400</v>
      </c>
      <c r="AO60">
        <v>0</v>
      </c>
      <c r="AP60">
        <v>0</v>
      </c>
      <c r="AQ60">
        <v>0</v>
      </c>
      <c r="AR60">
        <v>0</v>
      </c>
      <c r="AS60">
        <v>36220</v>
      </c>
      <c r="AT60">
        <v>0</v>
      </c>
      <c r="AU60">
        <v>0</v>
      </c>
      <c r="AV60">
        <v>0</v>
      </c>
      <c r="AW60">
        <v>0</v>
      </c>
      <c r="AX60">
        <v>0</v>
      </c>
      <c r="AY60">
        <v>0</v>
      </c>
      <c r="AZ60">
        <v>0</v>
      </c>
      <c r="BA60">
        <v>0</v>
      </c>
      <c r="BB60">
        <v>0</v>
      </c>
      <c r="BC60" s="41">
        <v>890824.09508333332</v>
      </c>
      <c r="BD60">
        <v>890824.09508333332</v>
      </c>
      <c r="BF60">
        <v>780061</v>
      </c>
      <c r="BG60">
        <v>74543.095083333334</v>
      </c>
      <c r="BH60">
        <v>0</v>
      </c>
      <c r="BI60">
        <v>36220</v>
      </c>
      <c r="BJ60">
        <v>890824.09508333332</v>
      </c>
      <c r="BK60">
        <v>0</v>
      </c>
      <c r="BM60">
        <v>480165</v>
      </c>
      <c r="BN60">
        <v>0</v>
      </c>
      <c r="BP60" s="47">
        <f t="shared" si="0"/>
        <v>0</v>
      </c>
    </row>
    <row r="61" spans="1:68" x14ac:dyDescent="0.2">
      <c r="A61" t="s">
        <v>641</v>
      </c>
      <c r="B61">
        <v>2289</v>
      </c>
      <c r="C61" t="s">
        <v>225</v>
      </c>
      <c r="D61" t="s">
        <v>36</v>
      </c>
      <c r="E61" t="s">
        <v>695</v>
      </c>
      <c r="F61">
        <v>1489133.6350734597</v>
      </c>
      <c r="I61">
        <v>8602.029583333333</v>
      </c>
      <c r="J61">
        <v>16641.897666666668</v>
      </c>
      <c r="K61">
        <v>5432</v>
      </c>
      <c r="L61">
        <v>7781</v>
      </c>
      <c r="M61">
        <v>0</v>
      </c>
      <c r="N61">
        <v>0</v>
      </c>
      <c r="O61">
        <v>0</v>
      </c>
      <c r="P61">
        <v>0</v>
      </c>
      <c r="Q61">
        <v>0</v>
      </c>
      <c r="R61">
        <v>0</v>
      </c>
      <c r="S61">
        <v>0</v>
      </c>
      <c r="T61">
        <v>26477.5</v>
      </c>
      <c r="U61">
        <v>26477.5</v>
      </c>
      <c r="V61">
        <v>26477.5</v>
      </c>
      <c r="W61">
        <v>26477.5</v>
      </c>
      <c r="X61">
        <v>0</v>
      </c>
      <c r="Y61">
        <v>0</v>
      </c>
      <c r="Z61">
        <v>18900</v>
      </c>
      <c r="AA61">
        <v>0</v>
      </c>
      <c r="AB61">
        <v>0</v>
      </c>
      <c r="AC61">
        <v>0</v>
      </c>
      <c r="AD61">
        <v>50163.93</v>
      </c>
      <c r="AE61">
        <v>0</v>
      </c>
      <c r="AF61">
        <v>0</v>
      </c>
      <c r="AG61">
        <v>0</v>
      </c>
      <c r="AH61">
        <v>50914</v>
      </c>
      <c r="AI61">
        <v>46235</v>
      </c>
      <c r="AJ61">
        <v>16363</v>
      </c>
      <c r="AK61">
        <v>0</v>
      </c>
      <c r="AL61">
        <v>0</v>
      </c>
      <c r="AM61">
        <v>0</v>
      </c>
      <c r="AN61">
        <v>6300</v>
      </c>
      <c r="AO61">
        <v>929</v>
      </c>
      <c r="AP61">
        <v>2763</v>
      </c>
      <c r="AQ61">
        <v>0</v>
      </c>
      <c r="AR61">
        <v>0</v>
      </c>
      <c r="AS61">
        <v>17270</v>
      </c>
      <c r="AT61">
        <v>0</v>
      </c>
      <c r="AU61">
        <v>0</v>
      </c>
      <c r="AV61">
        <v>0</v>
      </c>
      <c r="AW61">
        <v>0</v>
      </c>
      <c r="AX61">
        <v>0</v>
      </c>
      <c r="AY61">
        <v>0</v>
      </c>
      <c r="AZ61">
        <v>0</v>
      </c>
      <c r="BA61">
        <v>0</v>
      </c>
      <c r="BB61">
        <v>0</v>
      </c>
      <c r="BC61" s="41">
        <v>354204.85725</v>
      </c>
      <c r="BD61">
        <v>354204.85725</v>
      </c>
      <c r="BF61">
        <v>244622</v>
      </c>
      <c r="BG61">
        <v>38456.927250000001</v>
      </c>
      <c r="BH61">
        <v>50163.93</v>
      </c>
      <c r="BI61">
        <v>20962</v>
      </c>
      <c r="BJ61">
        <v>354204.85725</v>
      </c>
      <c r="BK61">
        <v>0</v>
      </c>
      <c r="BM61">
        <v>105910</v>
      </c>
      <c r="BN61">
        <v>0</v>
      </c>
      <c r="BP61" s="47">
        <f t="shared" si="0"/>
        <v>0</v>
      </c>
    </row>
    <row r="62" spans="1:68" x14ac:dyDescent="0.2">
      <c r="A62" t="s">
        <v>637</v>
      </c>
      <c r="B62">
        <v>2185</v>
      </c>
      <c r="C62" t="s">
        <v>227</v>
      </c>
      <c r="D62" t="s">
        <v>36</v>
      </c>
      <c r="E62" t="s">
        <v>696</v>
      </c>
      <c r="F62">
        <v>1793850.7707318496</v>
      </c>
      <c r="I62">
        <v>6862.1608333333334</v>
      </c>
      <c r="J62">
        <v>4871.5010000000002</v>
      </c>
      <c r="K62">
        <v>3096.3757500000002</v>
      </c>
      <c r="L62">
        <v>0</v>
      </c>
      <c r="M62">
        <v>0</v>
      </c>
      <c r="N62">
        <v>0</v>
      </c>
      <c r="O62">
        <v>0</v>
      </c>
      <c r="P62">
        <v>0</v>
      </c>
      <c r="Q62">
        <v>0</v>
      </c>
      <c r="R62">
        <v>0</v>
      </c>
      <c r="S62">
        <v>0</v>
      </c>
      <c r="T62">
        <v>34211.25</v>
      </c>
      <c r="U62">
        <v>34211.25</v>
      </c>
      <c r="V62">
        <v>34211.25</v>
      </c>
      <c r="W62">
        <v>34211.25</v>
      </c>
      <c r="X62">
        <v>0</v>
      </c>
      <c r="Y62">
        <v>0</v>
      </c>
      <c r="Z62">
        <v>19651</v>
      </c>
      <c r="AA62">
        <v>0</v>
      </c>
      <c r="AB62">
        <v>0</v>
      </c>
      <c r="AC62">
        <v>0</v>
      </c>
      <c r="AD62">
        <v>0</v>
      </c>
      <c r="AE62">
        <v>0</v>
      </c>
      <c r="AF62">
        <v>0</v>
      </c>
      <c r="AG62">
        <v>0</v>
      </c>
      <c r="AH62">
        <v>56001</v>
      </c>
      <c r="AI62">
        <v>64144.630000000005</v>
      </c>
      <c r="AJ62">
        <v>21818</v>
      </c>
      <c r="AK62">
        <v>0</v>
      </c>
      <c r="AL62">
        <v>0</v>
      </c>
      <c r="AM62">
        <v>0</v>
      </c>
      <c r="AN62">
        <v>7650</v>
      </c>
      <c r="AO62">
        <v>0</v>
      </c>
      <c r="AP62">
        <v>0</v>
      </c>
      <c r="AQ62">
        <v>1127</v>
      </c>
      <c r="AR62">
        <v>0</v>
      </c>
      <c r="AS62">
        <v>19740</v>
      </c>
      <c r="AT62">
        <v>0</v>
      </c>
      <c r="AU62">
        <v>0</v>
      </c>
      <c r="AV62">
        <v>0</v>
      </c>
      <c r="AW62">
        <v>0</v>
      </c>
      <c r="AX62">
        <v>0</v>
      </c>
      <c r="AY62">
        <v>0</v>
      </c>
      <c r="AZ62">
        <v>0</v>
      </c>
      <c r="BA62">
        <v>0</v>
      </c>
      <c r="BB62">
        <v>0</v>
      </c>
      <c r="BC62" s="41">
        <v>341806.66758333333</v>
      </c>
      <c r="BD62">
        <v>341806.66758333333</v>
      </c>
      <c r="BF62">
        <v>306109.63</v>
      </c>
      <c r="BG62">
        <v>14830.037583333335</v>
      </c>
      <c r="BH62">
        <v>0</v>
      </c>
      <c r="BI62">
        <v>20867</v>
      </c>
      <c r="BJ62">
        <v>341806.66758333333</v>
      </c>
      <c r="BK62">
        <v>0</v>
      </c>
      <c r="BM62">
        <v>136845</v>
      </c>
      <c r="BN62">
        <v>0</v>
      </c>
      <c r="BP62" s="47">
        <f t="shared" si="0"/>
        <v>0</v>
      </c>
    </row>
    <row r="63" spans="1:68" x14ac:dyDescent="0.2">
      <c r="A63" t="s">
        <v>639</v>
      </c>
      <c r="B63">
        <v>2054</v>
      </c>
      <c r="C63" t="s">
        <v>229</v>
      </c>
      <c r="D63" t="s">
        <v>115</v>
      </c>
      <c r="E63" t="s">
        <v>697</v>
      </c>
      <c r="F63">
        <v>1466870.436776554</v>
      </c>
      <c r="I63">
        <v>1853.1908333333331</v>
      </c>
      <c r="J63">
        <v>6892.7433333333329</v>
      </c>
      <c r="K63">
        <v>9776</v>
      </c>
      <c r="L63">
        <v>8892.6666666666661</v>
      </c>
      <c r="M63">
        <v>0</v>
      </c>
      <c r="N63">
        <v>0</v>
      </c>
      <c r="O63">
        <v>0</v>
      </c>
      <c r="P63">
        <v>0</v>
      </c>
      <c r="Q63">
        <v>0</v>
      </c>
      <c r="R63">
        <v>0</v>
      </c>
      <c r="S63">
        <v>0</v>
      </c>
      <c r="T63">
        <v>27968.75</v>
      </c>
      <c r="U63">
        <v>27968.75</v>
      </c>
      <c r="V63">
        <v>27968.75</v>
      </c>
      <c r="W63">
        <v>27968.75</v>
      </c>
      <c r="X63">
        <v>0</v>
      </c>
      <c r="Y63">
        <v>0</v>
      </c>
      <c r="Z63">
        <v>18387</v>
      </c>
      <c r="AA63">
        <v>0</v>
      </c>
      <c r="AB63">
        <v>0</v>
      </c>
      <c r="AC63">
        <v>0</v>
      </c>
      <c r="AD63">
        <v>0</v>
      </c>
      <c r="AE63">
        <v>0</v>
      </c>
      <c r="AF63">
        <v>0</v>
      </c>
      <c r="AG63">
        <v>0</v>
      </c>
      <c r="AH63">
        <v>116585</v>
      </c>
      <c r="AI63">
        <v>54606</v>
      </c>
      <c r="AJ63">
        <v>19325</v>
      </c>
      <c r="AK63">
        <v>0</v>
      </c>
      <c r="AL63">
        <v>0</v>
      </c>
      <c r="AM63">
        <v>0</v>
      </c>
      <c r="AN63">
        <v>3600</v>
      </c>
      <c r="AO63">
        <v>3935</v>
      </c>
      <c r="AP63">
        <v>1311</v>
      </c>
      <c r="AQ63">
        <v>0</v>
      </c>
      <c r="AR63">
        <v>0</v>
      </c>
      <c r="AS63">
        <v>16850</v>
      </c>
      <c r="AT63">
        <v>0</v>
      </c>
      <c r="AU63">
        <v>0</v>
      </c>
      <c r="AV63">
        <v>0</v>
      </c>
      <c r="AW63">
        <v>0</v>
      </c>
      <c r="AX63">
        <v>0</v>
      </c>
      <c r="AY63">
        <v>0</v>
      </c>
      <c r="AZ63">
        <v>0</v>
      </c>
      <c r="BA63">
        <v>0</v>
      </c>
      <c r="BB63">
        <v>0</v>
      </c>
      <c r="BC63" s="41">
        <v>373888.60083333333</v>
      </c>
      <c r="BD63">
        <v>373888.60083333333</v>
      </c>
      <c r="BF63">
        <v>324378</v>
      </c>
      <c r="BG63">
        <v>27414.60083333333</v>
      </c>
      <c r="BH63">
        <v>0</v>
      </c>
      <c r="BI63">
        <v>22096</v>
      </c>
      <c r="BJ63">
        <v>373888.60083333333</v>
      </c>
      <c r="BK63">
        <v>0</v>
      </c>
      <c r="BM63">
        <v>111875</v>
      </c>
      <c r="BN63">
        <v>0</v>
      </c>
      <c r="BP63" s="47">
        <f t="shared" si="0"/>
        <v>0</v>
      </c>
    </row>
    <row r="64" spans="1:68" x14ac:dyDescent="0.2">
      <c r="A64" t="s">
        <v>639</v>
      </c>
      <c r="B64">
        <v>2053</v>
      </c>
      <c r="C64" t="s">
        <v>231</v>
      </c>
      <c r="D64" t="s">
        <v>115</v>
      </c>
      <c r="E64" t="s">
        <v>698</v>
      </c>
      <c r="F64">
        <v>1863908.7071971789</v>
      </c>
      <c r="I64">
        <v>7912.2854166666666</v>
      </c>
      <c r="J64">
        <v>10699.873</v>
      </c>
      <c r="K64">
        <v>908.65</v>
      </c>
      <c r="L64">
        <v>0</v>
      </c>
      <c r="M64">
        <v>0</v>
      </c>
      <c r="N64">
        <v>0</v>
      </c>
      <c r="O64">
        <v>0</v>
      </c>
      <c r="P64">
        <v>0</v>
      </c>
      <c r="Q64">
        <v>0</v>
      </c>
      <c r="R64">
        <v>0</v>
      </c>
      <c r="S64">
        <v>0</v>
      </c>
      <c r="T64">
        <v>32443.75</v>
      </c>
      <c r="U64">
        <v>32443.75</v>
      </c>
      <c r="V64">
        <v>32443.75</v>
      </c>
      <c r="W64">
        <v>32443.75</v>
      </c>
      <c r="X64">
        <v>0</v>
      </c>
      <c r="Y64">
        <v>0</v>
      </c>
      <c r="Z64">
        <v>20800</v>
      </c>
      <c r="AA64">
        <v>0</v>
      </c>
      <c r="AB64">
        <v>0</v>
      </c>
      <c r="AC64">
        <v>0</v>
      </c>
      <c r="AD64">
        <v>0</v>
      </c>
      <c r="AE64">
        <v>0</v>
      </c>
      <c r="AF64">
        <v>0</v>
      </c>
      <c r="AG64">
        <v>0</v>
      </c>
      <c r="AH64">
        <v>0</v>
      </c>
      <c r="AI64">
        <v>63773</v>
      </c>
      <c r="AJ64">
        <v>22569</v>
      </c>
      <c r="AK64">
        <v>0</v>
      </c>
      <c r="AL64">
        <v>0</v>
      </c>
      <c r="AM64">
        <v>0</v>
      </c>
      <c r="AN64">
        <v>13950</v>
      </c>
      <c r="AO64">
        <v>1500</v>
      </c>
      <c r="AP64">
        <v>0</v>
      </c>
      <c r="AQ64">
        <v>2000</v>
      </c>
      <c r="AR64">
        <v>0</v>
      </c>
      <c r="AS64">
        <v>22400</v>
      </c>
      <c r="AT64">
        <v>0</v>
      </c>
      <c r="AU64">
        <v>0</v>
      </c>
      <c r="AV64">
        <v>0</v>
      </c>
      <c r="AW64">
        <v>0</v>
      </c>
      <c r="AX64">
        <v>0</v>
      </c>
      <c r="AY64">
        <v>0</v>
      </c>
      <c r="AZ64">
        <v>0</v>
      </c>
      <c r="BA64">
        <v>0</v>
      </c>
      <c r="BB64">
        <v>0</v>
      </c>
      <c r="BC64" s="41">
        <v>296287.8084166667</v>
      </c>
      <c r="BD64">
        <v>296287.8084166667</v>
      </c>
      <c r="BF64">
        <v>250867</v>
      </c>
      <c r="BG64">
        <v>19520.808416666667</v>
      </c>
      <c r="BH64">
        <v>0</v>
      </c>
      <c r="BI64">
        <v>25900</v>
      </c>
      <c r="BJ64">
        <v>296287.8084166667</v>
      </c>
      <c r="BK64">
        <v>0</v>
      </c>
      <c r="BM64">
        <v>129775</v>
      </c>
      <c r="BN64">
        <v>0</v>
      </c>
      <c r="BP64" s="47">
        <f t="shared" si="0"/>
        <v>0</v>
      </c>
    </row>
    <row r="65" spans="1:68" x14ac:dyDescent="0.2">
      <c r="A65" t="s">
        <v>637</v>
      </c>
      <c r="B65">
        <v>2464</v>
      </c>
      <c r="C65" t="s">
        <v>233</v>
      </c>
      <c r="D65" t="s">
        <v>36</v>
      </c>
      <c r="E65" t="s">
        <v>699</v>
      </c>
      <c r="F65">
        <v>1619162.1770537065</v>
      </c>
      <c r="I65">
        <v>2079.583333333333</v>
      </c>
      <c r="J65">
        <v>0</v>
      </c>
      <c r="K65">
        <v>0</v>
      </c>
      <c r="L65">
        <v>0</v>
      </c>
      <c r="M65">
        <v>0</v>
      </c>
      <c r="N65">
        <v>0</v>
      </c>
      <c r="O65">
        <v>0</v>
      </c>
      <c r="P65">
        <v>0</v>
      </c>
      <c r="Q65">
        <v>0</v>
      </c>
      <c r="R65">
        <v>0</v>
      </c>
      <c r="S65">
        <v>0</v>
      </c>
      <c r="T65">
        <v>9078.75</v>
      </c>
      <c r="U65">
        <v>9078.75</v>
      </c>
      <c r="V65">
        <v>9078.75</v>
      </c>
      <c r="W65">
        <v>9078.75</v>
      </c>
      <c r="X65">
        <v>0</v>
      </c>
      <c r="Y65">
        <v>0</v>
      </c>
      <c r="Z65">
        <v>19600</v>
      </c>
      <c r="AA65">
        <v>0</v>
      </c>
      <c r="AB65">
        <v>0</v>
      </c>
      <c r="AC65">
        <v>0</v>
      </c>
      <c r="AD65">
        <v>0</v>
      </c>
      <c r="AE65">
        <v>0</v>
      </c>
      <c r="AF65">
        <v>0</v>
      </c>
      <c r="AG65">
        <v>0</v>
      </c>
      <c r="AH65">
        <v>68058</v>
      </c>
      <c r="AI65">
        <v>59928.79</v>
      </c>
      <c r="AJ65">
        <v>19749</v>
      </c>
      <c r="AK65">
        <v>0</v>
      </c>
      <c r="AL65">
        <v>0</v>
      </c>
      <c r="AM65">
        <v>0</v>
      </c>
      <c r="AN65">
        <v>900</v>
      </c>
      <c r="AO65">
        <v>11694</v>
      </c>
      <c r="AP65">
        <v>0</v>
      </c>
      <c r="AQ65">
        <v>0</v>
      </c>
      <c r="AR65">
        <v>0</v>
      </c>
      <c r="AS65">
        <v>19370</v>
      </c>
      <c r="AT65">
        <v>0</v>
      </c>
      <c r="AU65">
        <v>0</v>
      </c>
      <c r="AV65">
        <v>0</v>
      </c>
      <c r="AW65">
        <v>0</v>
      </c>
      <c r="AX65">
        <v>0</v>
      </c>
      <c r="AY65">
        <v>0</v>
      </c>
      <c r="AZ65">
        <v>0</v>
      </c>
      <c r="BA65">
        <v>0</v>
      </c>
      <c r="BB65">
        <v>0</v>
      </c>
      <c r="BC65" s="41">
        <v>237694.37333333332</v>
      </c>
      <c r="BD65">
        <v>237694.37333333332</v>
      </c>
      <c r="BF65">
        <v>204550.79</v>
      </c>
      <c r="BG65">
        <v>2079.583333333333</v>
      </c>
      <c r="BH65">
        <v>0</v>
      </c>
      <c r="BI65">
        <v>31064</v>
      </c>
      <c r="BJ65">
        <v>237694.37333333335</v>
      </c>
      <c r="BK65">
        <v>0</v>
      </c>
      <c r="BM65">
        <v>36315</v>
      </c>
      <c r="BN65">
        <v>0</v>
      </c>
      <c r="BP65" s="47">
        <f t="shared" si="0"/>
        <v>0</v>
      </c>
    </row>
    <row r="66" spans="1:68" x14ac:dyDescent="0.2">
      <c r="A66" t="s">
        <v>641</v>
      </c>
      <c r="B66">
        <v>3320</v>
      </c>
      <c r="C66" t="s">
        <v>235</v>
      </c>
      <c r="D66" t="s">
        <v>36</v>
      </c>
      <c r="E66" t="s">
        <v>700</v>
      </c>
      <c r="F66">
        <v>1850506.5934674446</v>
      </c>
      <c r="I66">
        <v>0</v>
      </c>
      <c r="J66">
        <v>1554</v>
      </c>
      <c r="K66">
        <v>0</v>
      </c>
      <c r="L66">
        <v>0</v>
      </c>
      <c r="M66">
        <v>0</v>
      </c>
      <c r="N66">
        <v>0</v>
      </c>
      <c r="O66">
        <v>0</v>
      </c>
      <c r="P66">
        <v>0</v>
      </c>
      <c r="Q66">
        <v>0</v>
      </c>
      <c r="R66">
        <v>0</v>
      </c>
      <c r="S66">
        <v>0</v>
      </c>
      <c r="T66">
        <v>63215</v>
      </c>
      <c r="U66">
        <v>63215</v>
      </c>
      <c r="V66">
        <v>59180</v>
      </c>
      <c r="W66">
        <v>61870</v>
      </c>
      <c r="X66">
        <v>0</v>
      </c>
      <c r="Y66">
        <v>0</v>
      </c>
      <c r="Z66">
        <v>19537</v>
      </c>
      <c r="AA66">
        <v>0</v>
      </c>
      <c r="AB66">
        <v>0</v>
      </c>
      <c r="AC66">
        <v>0</v>
      </c>
      <c r="AD66">
        <v>0</v>
      </c>
      <c r="AE66">
        <v>0</v>
      </c>
      <c r="AF66">
        <v>0</v>
      </c>
      <c r="AG66">
        <v>0</v>
      </c>
      <c r="AH66">
        <v>41790</v>
      </c>
      <c r="AI66">
        <v>55270</v>
      </c>
      <c r="AJ66">
        <v>19560</v>
      </c>
      <c r="AK66">
        <v>0</v>
      </c>
      <c r="AL66">
        <v>0</v>
      </c>
      <c r="AM66">
        <v>0</v>
      </c>
      <c r="AN66">
        <v>12150</v>
      </c>
      <c r="AO66">
        <v>9607</v>
      </c>
      <c r="AP66">
        <v>37</v>
      </c>
      <c r="AQ66">
        <v>500</v>
      </c>
      <c r="AR66">
        <v>0</v>
      </c>
      <c r="AS66">
        <v>19230</v>
      </c>
      <c r="AT66">
        <v>0</v>
      </c>
      <c r="AU66">
        <v>0</v>
      </c>
      <c r="AV66">
        <v>0</v>
      </c>
      <c r="AW66">
        <v>0</v>
      </c>
      <c r="AX66">
        <v>0</v>
      </c>
      <c r="AY66">
        <v>0</v>
      </c>
      <c r="AZ66">
        <v>0</v>
      </c>
      <c r="BA66">
        <v>0</v>
      </c>
      <c r="BB66">
        <v>0</v>
      </c>
      <c r="BC66" s="41">
        <v>426715</v>
      </c>
      <c r="BD66">
        <v>426715</v>
      </c>
      <c r="BF66">
        <v>395787</v>
      </c>
      <c r="BG66">
        <v>1554</v>
      </c>
      <c r="BH66">
        <v>0</v>
      </c>
      <c r="BI66">
        <v>29374</v>
      </c>
      <c r="BJ66">
        <v>426715</v>
      </c>
      <c r="BK66">
        <v>0</v>
      </c>
      <c r="BM66">
        <v>247480</v>
      </c>
      <c r="BN66">
        <v>0</v>
      </c>
      <c r="BP66" s="47">
        <f t="shared" si="0"/>
        <v>0</v>
      </c>
    </row>
    <row r="67" spans="1:68" x14ac:dyDescent="0.2">
      <c r="A67" t="s">
        <v>641</v>
      </c>
      <c r="B67">
        <v>2055</v>
      </c>
      <c r="C67" t="s">
        <v>237</v>
      </c>
      <c r="D67" t="s">
        <v>36</v>
      </c>
      <c r="E67" t="s">
        <v>701</v>
      </c>
      <c r="F67">
        <v>1748626.6976177106</v>
      </c>
      <c r="I67">
        <v>2685.1358333333333</v>
      </c>
      <c r="J67">
        <v>5513.108666666667</v>
      </c>
      <c r="K67">
        <v>1611.0815</v>
      </c>
      <c r="L67">
        <v>8000</v>
      </c>
      <c r="M67">
        <v>0</v>
      </c>
      <c r="N67">
        <v>0</v>
      </c>
      <c r="O67">
        <v>0</v>
      </c>
      <c r="P67">
        <v>0</v>
      </c>
      <c r="Q67">
        <v>0</v>
      </c>
      <c r="R67">
        <v>0</v>
      </c>
      <c r="S67">
        <v>0</v>
      </c>
      <c r="T67">
        <v>47488.75</v>
      </c>
      <c r="U67">
        <v>47488.75</v>
      </c>
      <c r="V67">
        <v>47488.75</v>
      </c>
      <c r="W67">
        <v>47488.75</v>
      </c>
      <c r="X67">
        <v>0</v>
      </c>
      <c r="Y67">
        <v>0</v>
      </c>
      <c r="Z67">
        <v>19481</v>
      </c>
      <c r="AA67">
        <v>0</v>
      </c>
      <c r="AB67">
        <v>0</v>
      </c>
      <c r="AC67">
        <v>0</v>
      </c>
      <c r="AD67">
        <v>0</v>
      </c>
      <c r="AE67">
        <v>0</v>
      </c>
      <c r="AF67">
        <v>0</v>
      </c>
      <c r="AG67">
        <v>0</v>
      </c>
      <c r="AH67">
        <v>49789</v>
      </c>
      <c r="AI67">
        <v>55403</v>
      </c>
      <c r="AJ67">
        <v>19607</v>
      </c>
      <c r="AK67">
        <v>0</v>
      </c>
      <c r="AL67">
        <v>0</v>
      </c>
      <c r="AM67">
        <v>0</v>
      </c>
      <c r="AN67">
        <v>3150</v>
      </c>
      <c r="AO67">
        <v>15850</v>
      </c>
      <c r="AP67">
        <v>0</v>
      </c>
      <c r="AQ67">
        <v>0</v>
      </c>
      <c r="AR67">
        <v>0</v>
      </c>
      <c r="AS67">
        <v>19230</v>
      </c>
      <c r="AT67">
        <v>0</v>
      </c>
      <c r="AU67">
        <v>0</v>
      </c>
      <c r="AV67">
        <v>0</v>
      </c>
      <c r="AW67">
        <v>0</v>
      </c>
      <c r="AX67">
        <v>0</v>
      </c>
      <c r="AY67">
        <v>0</v>
      </c>
      <c r="AZ67">
        <v>0</v>
      </c>
      <c r="BA67">
        <v>0</v>
      </c>
      <c r="BB67">
        <v>0</v>
      </c>
      <c r="BC67" s="41">
        <v>390274.326</v>
      </c>
      <c r="BD67">
        <v>390274.326</v>
      </c>
      <c r="BF67">
        <v>337385</v>
      </c>
      <c r="BG67">
        <v>17809.326000000001</v>
      </c>
      <c r="BH67">
        <v>0</v>
      </c>
      <c r="BI67">
        <v>35080</v>
      </c>
      <c r="BJ67">
        <v>390274.326</v>
      </c>
      <c r="BK67">
        <v>0</v>
      </c>
      <c r="BM67">
        <v>189955</v>
      </c>
      <c r="BN67">
        <v>0</v>
      </c>
      <c r="BP67" s="47">
        <f t="shared" si="0"/>
        <v>0</v>
      </c>
    </row>
    <row r="68" spans="1:68" x14ac:dyDescent="0.2">
      <c r="A68" t="s">
        <v>641</v>
      </c>
      <c r="B68">
        <v>2191</v>
      </c>
      <c r="C68" t="s">
        <v>239</v>
      </c>
      <c r="D68" t="s">
        <v>36</v>
      </c>
      <c r="E68" t="s">
        <v>702</v>
      </c>
      <c r="F68">
        <v>1342651.4554793648</v>
      </c>
      <c r="I68">
        <v>0</v>
      </c>
      <c r="J68">
        <v>0</v>
      </c>
      <c r="K68">
        <v>0</v>
      </c>
      <c r="L68">
        <v>0</v>
      </c>
      <c r="M68">
        <v>0</v>
      </c>
      <c r="N68">
        <v>0</v>
      </c>
      <c r="O68">
        <v>0</v>
      </c>
      <c r="P68">
        <v>0</v>
      </c>
      <c r="Q68">
        <v>0</v>
      </c>
      <c r="R68">
        <v>0</v>
      </c>
      <c r="S68">
        <v>0</v>
      </c>
      <c r="T68">
        <v>43876.25</v>
      </c>
      <c r="U68">
        <v>43876.25</v>
      </c>
      <c r="V68">
        <v>43876.25</v>
      </c>
      <c r="W68">
        <v>43876.25</v>
      </c>
      <c r="X68">
        <v>0</v>
      </c>
      <c r="Y68">
        <v>0</v>
      </c>
      <c r="Z68">
        <v>17807</v>
      </c>
      <c r="AA68">
        <v>0</v>
      </c>
      <c r="AB68">
        <v>0</v>
      </c>
      <c r="AC68">
        <v>0</v>
      </c>
      <c r="AD68">
        <v>0</v>
      </c>
      <c r="AE68">
        <v>0</v>
      </c>
      <c r="AF68">
        <v>0</v>
      </c>
      <c r="AG68">
        <v>0</v>
      </c>
      <c r="AH68">
        <v>16333</v>
      </c>
      <c r="AI68">
        <v>31886</v>
      </c>
      <c r="AJ68">
        <v>11285</v>
      </c>
      <c r="AK68">
        <v>0</v>
      </c>
      <c r="AL68">
        <v>0</v>
      </c>
      <c r="AM68">
        <v>0</v>
      </c>
      <c r="AN68">
        <v>2250</v>
      </c>
      <c r="AO68">
        <v>0</v>
      </c>
      <c r="AP68">
        <v>0</v>
      </c>
      <c r="AQ68">
        <v>5011</v>
      </c>
      <c r="AR68">
        <v>0</v>
      </c>
      <c r="AS68">
        <v>9940</v>
      </c>
      <c r="AT68">
        <v>0</v>
      </c>
      <c r="AU68">
        <v>0</v>
      </c>
      <c r="AV68">
        <v>0</v>
      </c>
      <c r="AW68">
        <v>0</v>
      </c>
      <c r="AX68">
        <v>0</v>
      </c>
      <c r="AY68">
        <v>0</v>
      </c>
      <c r="AZ68">
        <v>0</v>
      </c>
      <c r="BA68">
        <v>0</v>
      </c>
      <c r="BB68">
        <v>0</v>
      </c>
      <c r="BC68" s="41">
        <v>270017</v>
      </c>
      <c r="BD68">
        <v>270017</v>
      </c>
      <c r="BF68">
        <v>255066</v>
      </c>
      <c r="BG68">
        <v>0</v>
      </c>
      <c r="BH68">
        <v>0</v>
      </c>
      <c r="BI68">
        <v>14951</v>
      </c>
      <c r="BJ68">
        <v>270017</v>
      </c>
      <c r="BK68">
        <v>0</v>
      </c>
      <c r="BM68">
        <v>175505</v>
      </c>
      <c r="BN68">
        <v>0</v>
      </c>
      <c r="BP68" s="47">
        <f t="shared" si="0"/>
        <v>0</v>
      </c>
    </row>
    <row r="69" spans="1:68" x14ac:dyDescent="0.2">
      <c r="A69" t="s">
        <v>641</v>
      </c>
      <c r="B69">
        <v>2284</v>
      </c>
      <c r="C69" t="s">
        <v>241</v>
      </c>
      <c r="D69" t="s">
        <v>36</v>
      </c>
      <c r="E69" t="s">
        <v>703</v>
      </c>
      <c r="F69">
        <v>1045099.0044069873</v>
      </c>
      <c r="I69">
        <v>0</v>
      </c>
      <c r="J69">
        <v>0</v>
      </c>
      <c r="K69">
        <v>0</v>
      </c>
      <c r="L69">
        <v>0</v>
      </c>
      <c r="M69">
        <v>0</v>
      </c>
      <c r="N69">
        <v>0</v>
      </c>
      <c r="O69">
        <v>0</v>
      </c>
      <c r="P69">
        <v>0</v>
      </c>
      <c r="Q69">
        <v>0</v>
      </c>
      <c r="R69">
        <v>0</v>
      </c>
      <c r="S69">
        <v>0</v>
      </c>
      <c r="T69">
        <v>26900</v>
      </c>
      <c r="U69">
        <v>26900</v>
      </c>
      <c r="V69">
        <v>26900</v>
      </c>
      <c r="W69">
        <v>26900</v>
      </c>
      <c r="X69">
        <v>0</v>
      </c>
      <c r="Y69">
        <v>0</v>
      </c>
      <c r="Z69">
        <v>17810</v>
      </c>
      <c r="AA69">
        <v>0</v>
      </c>
      <c r="AB69">
        <v>0</v>
      </c>
      <c r="AC69">
        <v>0</v>
      </c>
      <c r="AD69">
        <v>0</v>
      </c>
      <c r="AE69">
        <v>0</v>
      </c>
      <c r="AF69">
        <v>0</v>
      </c>
      <c r="AG69">
        <v>0</v>
      </c>
      <c r="AH69">
        <v>27683</v>
      </c>
      <c r="AI69">
        <v>29533.46</v>
      </c>
      <c r="AJ69">
        <v>9827</v>
      </c>
      <c r="AK69">
        <v>0</v>
      </c>
      <c r="AL69">
        <v>0</v>
      </c>
      <c r="AM69">
        <v>0</v>
      </c>
      <c r="AN69">
        <v>6300</v>
      </c>
      <c r="AO69">
        <v>0</v>
      </c>
      <c r="AP69">
        <v>0</v>
      </c>
      <c r="AQ69">
        <v>0</v>
      </c>
      <c r="AR69">
        <v>0</v>
      </c>
      <c r="AS69">
        <v>9620</v>
      </c>
      <c r="AT69">
        <v>0</v>
      </c>
      <c r="AU69">
        <v>0</v>
      </c>
      <c r="AV69">
        <v>0</v>
      </c>
      <c r="AW69">
        <v>0</v>
      </c>
      <c r="AX69">
        <v>0</v>
      </c>
      <c r="AY69">
        <v>0</v>
      </c>
      <c r="AZ69">
        <v>0</v>
      </c>
      <c r="BA69">
        <v>0</v>
      </c>
      <c r="BB69">
        <v>0</v>
      </c>
      <c r="BC69" s="41">
        <v>208373.46</v>
      </c>
      <c r="BD69">
        <v>208373.46</v>
      </c>
      <c r="BF69">
        <v>198753.46</v>
      </c>
      <c r="BG69">
        <v>0</v>
      </c>
      <c r="BH69">
        <v>0</v>
      </c>
      <c r="BI69">
        <v>9620</v>
      </c>
      <c r="BJ69">
        <v>208373.46</v>
      </c>
      <c r="BK69">
        <v>0</v>
      </c>
      <c r="BM69">
        <v>107600</v>
      </c>
      <c r="BN69">
        <v>0</v>
      </c>
      <c r="BP69" s="47">
        <f t="shared" si="0"/>
        <v>0</v>
      </c>
    </row>
    <row r="70" spans="1:68" x14ac:dyDescent="0.2">
      <c r="A70" t="s">
        <v>641</v>
      </c>
      <c r="B70">
        <v>2454</v>
      </c>
      <c r="C70" t="s">
        <v>243</v>
      </c>
      <c r="D70" t="s">
        <v>36</v>
      </c>
      <c r="E70" t="s">
        <v>704</v>
      </c>
      <c r="F70">
        <v>1775249.5837221306</v>
      </c>
      <c r="I70">
        <v>3347.1550000000002</v>
      </c>
      <c r="J70">
        <v>17891.416666666664</v>
      </c>
      <c r="K70">
        <v>4166</v>
      </c>
      <c r="L70">
        <v>0</v>
      </c>
      <c r="M70">
        <v>0</v>
      </c>
      <c r="N70">
        <v>0</v>
      </c>
      <c r="O70">
        <v>0</v>
      </c>
      <c r="P70">
        <v>0</v>
      </c>
      <c r="Q70">
        <v>0</v>
      </c>
      <c r="R70">
        <v>0</v>
      </c>
      <c r="S70">
        <v>0</v>
      </c>
      <c r="T70">
        <v>63870</v>
      </c>
      <c r="U70">
        <v>63870</v>
      </c>
      <c r="V70">
        <v>62861.25</v>
      </c>
      <c r="W70">
        <v>63533.75</v>
      </c>
      <c r="X70">
        <v>0</v>
      </c>
      <c r="Y70">
        <v>0</v>
      </c>
      <c r="Z70">
        <v>19174</v>
      </c>
      <c r="AA70">
        <v>0</v>
      </c>
      <c r="AB70">
        <v>0</v>
      </c>
      <c r="AC70">
        <v>0</v>
      </c>
      <c r="AD70">
        <v>0</v>
      </c>
      <c r="AE70">
        <v>0</v>
      </c>
      <c r="AF70">
        <v>0</v>
      </c>
      <c r="AG70">
        <v>0</v>
      </c>
      <c r="AH70">
        <v>29260</v>
      </c>
      <c r="AI70">
        <v>50089</v>
      </c>
      <c r="AJ70">
        <v>17726</v>
      </c>
      <c r="AK70">
        <v>0</v>
      </c>
      <c r="AL70">
        <v>0</v>
      </c>
      <c r="AM70">
        <v>0</v>
      </c>
      <c r="AN70">
        <v>8550</v>
      </c>
      <c r="AO70">
        <v>0</v>
      </c>
      <c r="AP70">
        <v>0</v>
      </c>
      <c r="AQ70">
        <v>0</v>
      </c>
      <c r="AR70">
        <v>0</v>
      </c>
      <c r="AS70">
        <v>15820</v>
      </c>
      <c r="AT70">
        <v>0</v>
      </c>
      <c r="AU70">
        <v>0</v>
      </c>
      <c r="AV70">
        <v>0</v>
      </c>
      <c r="AW70">
        <v>0</v>
      </c>
      <c r="AX70">
        <v>0</v>
      </c>
      <c r="AY70">
        <v>0</v>
      </c>
      <c r="AZ70">
        <v>0</v>
      </c>
      <c r="BA70">
        <v>0</v>
      </c>
      <c r="BB70">
        <v>0</v>
      </c>
      <c r="BC70" s="41">
        <v>420158.57166666666</v>
      </c>
      <c r="BD70">
        <v>420158.57166666666</v>
      </c>
      <c r="BF70">
        <v>378934</v>
      </c>
      <c r="BG70">
        <v>25404.571666666663</v>
      </c>
      <c r="BH70">
        <v>0</v>
      </c>
      <c r="BI70">
        <v>15820</v>
      </c>
      <c r="BJ70">
        <v>420158.57166666666</v>
      </c>
      <c r="BK70">
        <v>0</v>
      </c>
      <c r="BM70">
        <v>254135</v>
      </c>
      <c r="BN70">
        <v>0</v>
      </c>
      <c r="BP70" s="47">
        <f t="shared" ref="BP70:BP133" si="1">BF70+BG70+BI70+BH70-BC70</f>
        <v>0</v>
      </c>
    </row>
    <row r="71" spans="1:68" x14ac:dyDescent="0.2">
      <c r="A71" t="s">
        <v>637</v>
      </c>
      <c r="B71">
        <v>3321</v>
      </c>
      <c r="C71" t="s">
        <v>245</v>
      </c>
      <c r="D71" t="s">
        <v>36</v>
      </c>
      <c r="E71" t="s">
        <v>705</v>
      </c>
      <c r="F71">
        <v>1828119.7380064463</v>
      </c>
      <c r="I71">
        <v>1217.4925000000001</v>
      </c>
      <c r="J71">
        <v>15257</v>
      </c>
      <c r="K71">
        <v>7689</v>
      </c>
      <c r="L71">
        <v>0</v>
      </c>
      <c r="M71">
        <v>0</v>
      </c>
      <c r="N71">
        <v>0</v>
      </c>
      <c r="O71">
        <v>0</v>
      </c>
      <c r="P71">
        <v>0</v>
      </c>
      <c r="Q71">
        <v>0</v>
      </c>
      <c r="R71">
        <v>0</v>
      </c>
      <c r="S71">
        <v>0</v>
      </c>
      <c r="T71">
        <v>39005</v>
      </c>
      <c r="U71">
        <v>39005</v>
      </c>
      <c r="V71">
        <v>39005</v>
      </c>
      <c r="W71">
        <v>39005</v>
      </c>
      <c r="X71">
        <v>0</v>
      </c>
      <c r="Y71">
        <v>0</v>
      </c>
      <c r="Z71">
        <v>19549</v>
      </c>
      <c r="AA71">
        <v>0</v>
      </c>
      <c r="AB71">
        <v>0</v>
      </c>
      <c r="AC71">
        <v>0</v>
      </c>
      <c r="AD71">
        <v>0</v>
      </c>
      <c r="AE71">
        <v>0</v>
      </c>
      <c r="AF71">
        <v>0</v>
      </c>
      <c r="AG71">
        <v>0</v>
      </c>
      <c r="AH71">
        <v>55738</v>
      </c>
      <c r="AI71">
        <v>54207</v>
      </c>
      <c r="AJ71">
        <v>19184</v>
      </c>
      <c r="AK71">
        <v>0</v>
      </c>
      <c r="AL71">
        <v>0</v>
      </c>
      <c r="AM71">
        <v>0</v>
      </c>
      <c r="AN71">
        <v>11250</v>
      </c>
      <c r="AO71">
        <v>0</v>
      </c>
      <c r="AP71">
        <v>0</v>
      </c>
      <c r="AQ71">
        <v>0</v>
      </c>
      <c r="AR71">
        <v>0</v>
      </c>
      <c r="AS71">
        <v>18020</v>
      </c>
      <c r="AT71">
        <v>0</v>
      </c>
      <c r="AU71">
        <v>0</v>
      </c>
      <c r="AV71">
        <v>0</v>
      </c>
      <c r="AW71">
        <v>0</v>
      </c>
      <c r="AX71">
        <v>0</v>
      </c>
      <c r="AY71">
        <v>0</v>
      </c>
      <c r="AZ71">
        <v>0</v>
      </c>
      <c r="BA71">
        <v>0</v>
      </c>
      <c r="BB71">
        <v>0</v>
      </c>
      <c r="BC71" s="41">
        <v>358131.49249999999</v>
      </c>
      <c r="BD71">
        <v>358131.49249999999</v>
      </c>
      <c r="BF71">
        <v>315948</v>
      </c>
      <c r="BG71">
        <v>24163.4925</v>
      </c>
      <c r="BH71">
        <v>0</v>
      </c>
      <c r="BI71">
        <v>18020</v>
      </c>
      <c r="BJ71">
        <v>358131.49249999999</v>
      </c>
      <c r="BK71">
        <v>0</v>
      </c>
      <c r="BM71">
        <v>156020</v>
      </c>
      <c r="BN71">
        <v>0</v>
      </c>
      <c r="BP71" s="47">
        <f t="shared" si="1"/>
        <v>0</v>
      </c>
    </row>
    <row r="72" spans="1:68" x14ac:dyDescent="0.2">
      <c r="A72" t="s">
        <v>641</v>
      </c>
      <c r="B72">
        <v>2294</v>
      </c>
      <c r="C72" t="s">
        <v>247</v>
      </c>
      <c r="D72" t="s">
        <v>36</v>
      </c>
      <c r="E72" t="s">
        <v>706</v>
      </c>
      <c r="F72">
        <v>1868860.2484202881</v>
      </c>
      <c r="I72">
        <v>0</v>
      </c>
      <c r="J72">
        <v>5659</v>
      </c>
      <c r="K72">
        <v>4245</v>
      </c>
      <c r="L72">
        <v>0</v>
      </c>
      <c r="M72">
        <v>0</v>
      </c>
      <c r="N72">
        <v>0</v>
      </c>
      <c r="O72">
        <v>0</v>
      </c>
      <c r="P72">
        <v>0</v>
      </c>
      <c r="Q72">
        <v>0</v>
      </c>
      <c r="R72">
        <v>0</v>
      </c>
      <c r="S72">
        <v>0</v>
      </c>
      <c r="T72">
        <v>53127.5</v>
      </c>
      <c r="U72">
        <v>53127.5</v>
      </c>
      <c r="V72">
        <v>52118.75</v>
      </c>
      <c r="W72">
        <v>52791.25</v>
      </c>
      <c r="X72">
        <v>0</v>
      </c>
      <c r="Y72">
        <v>0</v>
      </c>
      <c r="Z72">
        <v>19535</v>
      </c>
      <c r="AA72">
        <v>0</v>
      </c>
      <c r="AB72">
        <v>0</v>
      </c>
      <c r="AC72">
        <v>0</v>
      </c>
      <c r="AD72">
        <v>0</v>
      </c>
      <c r="AE72">
        <v>0</v>
      </c>
      <c r="AF72">
        <v>0</v>
      </c>
      <c r="AG72">
        <v>0</v>
      </c>
      <c r="AH72">
        <v>46308</v>
      </c>
      <c r="AI72">
        <v>55403</v>
      </c>
      <c r="AJ72">
        <v>19607</v>
      </c>
      <c r="AK72">
        <v>0</v>
      </c>
      <c r="AL72">
        <v>0</v>
      </c>
      <c r="AM72">
        <v>0</v>
      </c>
      <c r="AN72">
        <v>13500</v>
      </c>
      <c r="AO72">
        <v>0</v>
      </c>
      <c r="AP72">
        <v>0</v>
      </c>
      <c r="AQ72">
        <v>0</v>
      </c>
      <c r="AR72">
        <v>0</v>
      </c>
      <c r="AS72">
        <v>18900</v>
      </c>
      <c r="AT72">
        <v>0</v>
      </c>
      <c r="AU72">
        <v>0</v>
      </c>
      <c r="AV72">
        <v>0</v>
      </c>
      <c r="AW72">
        <v>0</v>
      </c>
      <c r="AX72">
        <v>0</v>
      </c>
      <c r="AY72">
        <v>0</v>
      </c>
      <c r="AZ72">
        <v>0</v>
      </c>
      <c r="BA72">
        <v>0</v>
      </c>
      <c r="BB72">
        <v>0</v>
      </c>
      <c r="BC72" s="41">
        <v>394322</v>
      </c>
      <c r="BD72">
        <v>394322</v>
      </c>
      <c r="BF72">
        <v>365518</v>
      </c>
      <c r="BG72">
        <v>9904</v>
      </c>
      <c r="BH72">
        <v>0</v>
      </c>
      <c r="BI72">
        <v>18900</v>
      </c>
      <c r="BJ72">
        <v>394322</v>
      </c>
      <c r="BK72">
        <v>0</v>
      </c>
      <c r="BM72">
        <v>211165</v>
      </c>
      <c r="BN72">
        <v>0</v>
      </c>
      <c r="BP72" s="47">
        <f t="shared" si="1"/>
        <v>0</v>
      </c>
    </row>
    <row r="73" spans="1:68" x14ac:dyDescent="0.2">
      <c r="A73" t="s">
        <v>641</v>
      </c>
      <c r="B73">
        <v>2486</v>
      </c>
      <c r="C73" t="s">
        <v>251</v>
      </c>
      <c r="D73" t="s">
        <v>36</v>
      </c>
      <c r="E73" t="s">
        <v>707</v>
      </c>
      <c r="F73">
        <v>1179285.0047887261</v>
      </c>
      <c r="I73">
        <v>3414.7633333333333</v>
      </c>
      <c r="J73">
        <v>2731.8106666666667</v>
      </c>
      <c r="K73">
        <v>2048.8580000000002</v>
      </c>
      <c r="L73">
        <v>0</v>
      </c>
      <c r="M73">
        <v>0</v>
      </c>
      <c r="N73">
        <v>0</v>
      </c>
      <c r="O73">
        <v>0</v>
      </c>
      <c r="P73">
        <v>0</v>
      </c>
      <c r="Q73">
        <v>0</v>
      </c>
      <c r="R73">
        <v>0</v>
      </c>
      <c r="S73">
        <v>0</v>
      </c>
      <c r="T73">
        <v>44031.25</v>
      </c>
      <c r="U73">
        <v>44031.25</v>
      </c>
      <c r="V73">
        <v>44031.25</v>
      </c>
      <c r="W73">
        <v>44031.25</v>
      </c>
      <c r="X73">
        <v>0</v>
      </c>
      <c r="Y73">
        <v>0</v>
      </c>
      <c r="Z73">
        <v>17780</v>
      </c>
      <c r="AA73">
        <v>0</v>
      </c>
      <c r="AB73">
        <v>0</v>
      </c>
      <c r="AC73">
        <v>0</v>
      </c>
      <c r="AD73">
        <v>0</v>
      </c>
      <c r="AE73">
        <v>0</v>
      </c>
      <c r="AF73">
        <v>0</v>
      </c>
      <c r="AG73">
        <v>0</v>
      </c>
      <c r="AH73">
        <v>13828</v>
      </c>
      <c r="AI73">
        <v>29363</v>
      </c>
      <c r="AJ73">
        <v>10391</v>
      </c>
      <c r="AK73">
        <v>0</v>
      </c>
      <c r="AL73">
        <v>0</v>
      </c>
      <c r="AM73">
        <v>0</v>
      </c>
      <c r="AN73">
        <v>4050</v>
      </c>
      <c r="AO73">
        <v>0</v>
      </c>
      <c r="AP73">
        <v>0</v>
      </c>
      <c r="AQ73">
        <v>0</v>
      </c>
      <c r="AR73">
        <v>0</v>
      </c>
      <c r="AS73">
        <v>9100</v>
      </c>
      <c r="AT73">
        <v>0</v>
      </c>
      <c r="AU73">
        <v>0</v>
      </c>
      <c r="AV73">
        <v>0</v>
      </c>
      <c r="AW73">
        <v>0</v>
      </c>
      <c r="AX73">
        <v>0</v>
      </c>
      <c r="AY73">
        <v>0</v>
      </c>
      <c r="AZ73">
        <v>0</v>
      </c>
      <c r="BA73">
        <v>0</v>
      </c>
      <c r="BB73">
        <v>0</v>
      </c>
      <c r="BC73" s="41">
        <v>268832.43200000003</v>
      </c>
      <c r="BD73">
        <v>268832.43200000003</v>
      </c>
      <c r="BF73">
        <v>251537</v>
      </c>
      <c r="BG73">
        <v>8195.4320000000007</v>
      </c>
      <c r="BH73">
        <v>0</v>
      </c>
      <c r="BI73">
        <v>9100</v>
      </c>
      <c r="BJ73">
        <v>268832.43200000003</v>
      </c>
      <c r="BK73">
        <v>0</v>
      </c>
      <c r="BM73">
        <v>176125</v>
      </c>
      <c r="BN73">
        <v>0</v>
      </c>
      <c r="BP73" s="47">
        <f t="shared" si="1"/>
        <v>0</v>
      </c>
    </row>
    <row r="74" spans="1:68" x14ac:dyDescent="0.2">
      <c r="A74" t="s">
        <v>637</v>
      </c>
      <c r="B74">
        <v>3435</v>
      </c>
      <c r="C74" t="s">
        <v>249</v>
      </c>
      <c r="D74" t="s">
        <v>36</v>
      </c>
      <c r="E74" t="s">
        <v>708</v>
      </c>
      <c r="F74">
        <v>1624753.3630245647</v>
      </c>
      <c r="I74">
        <v>2121.5125000000003</v>
      </c>
      <c r="J74">
        <v>1697.2100000000003</v>
      </c>
      <c r="K74">
        <v>1272.9075000000003</v>
      </c>
      <c r="L74">
        <v>7670</v>
      </c>
      <c r="M74">
        <v>0</v>
      </c>
      <c r="N74">
        <v>0</v>
      </c>
      <c r="O74">
        <v>0</v>
      </c>
      <c r="P74">
        <v>0</v>
      </c>
      <c r="Q74">
        <v>0</v>
      </c>
      <c r="R74">
        <v>0</v>
      </c>
      <c r="S74">
        <v>0</v>
      </c>
      <c r="T74">
        <v>10975</v>
      </c>
      <c r="U74">
        <v>10975</v>
      </c>
      <c r="V74">
        <v>10975</v>
      </c>
      <c r="W74">
        <v>10975</v>
      </c>
      <c r="X74">
        <v>0</v>
      </c>
      <c r="Y74">
        <v>0</v>
      </c>
      <c r="Z74">
        <v>19614</v>
      </c>
      <c r="AA74">
        <v>0</v>
      </c>
      <c r="AB74">
        <v>0</v>
      </c>
      <c r="AC74">
        <v>0</v>
      </c>
      <c r="AD74">
        <v>0</v>
      </c>
      <c r="AE74">
        <v>0</v>
      </c>
      <c r="AF74">
        <v>0</v>
      </c>
      <c r="AG74">
        <v>0</v>
      </c>
      <c r="AH74">
        <v>76437</v>
      </c>
      <c r="AI74">
        <v>55935</v>
      </c>
      <c r="AJ74">
        <v>19795</v>
      </c>
      <c r="AK74">
        <v>0</v>
      </c>
      <c r="AL74">
        <v>0</v>
      </c>
      <c r="AM74">
        <v>0</v>
      </c>
      <c r="AN74">
        <v>0</v>
      </c>
      <c r="AO74">
        <v>4004</v>
      </c>
      <c r="AP74">
        <v>0</v>
      </c>
      <c r="AQ74">
        <v>1666</v>
      </c>
      <c r="AR74">
        <v>0</v>
      </c>
      <c r="AS74">
        <v>19650</v>
      </c>
      <c r="AT74">
        <v>0</v>
      </c>
      <c r="AU74">
        <v>0</v>
      </c>
      <c r="AV74">
        <v>0</v>
      </c>
      <c r="AW74">
        <v>0</v>
      </c>
      <c r="AX74">
        <v>0</v>
      </c>
      <c r="AY74">
        <v>0</v>
      </c>
      <c r="AZ74">
        <v>0</v>
      </c>
      <c r="BA74">
        <v>0</v>
      </c>
      <c r="BB74">
        <v>0</v>
      </c>
      <c r="BC74" s="41">
        <v>253762.63</v>
      </c>
      <c r="BD74">
        <v>253762.63</v>
      </c>
      <c r="BF74">
        <v>215681</v>
      </c>
      <c r="BG74">
        <v>12761.630000000001</v>
      </c>
      <c r="BH74">
        <v>0</v>
      </c>
      <c r="BI74">
        <v>25320</v>
      </c>
      <c r="BJ74">
        <v>253762.63</v>
      </c>
      <c r="BK74">
        <v>0</v>
      </c>
      <c r="BM74">
        <v>43900</v>
      </c>
      <c r="BN74">
        <v>0</v>
      </c>
      <c r="BP74" s="47">
        <f t="shared" si="1"/>
        <v>0</v>
      </c>
    </row>
    <row r="75" spans="1:68" x14ac:dyDescent="0.2">
      <c r="A75" t="s">
        <v>641</v>
      </c>
      <c r="B75">
        <v>2079</v>
      </c>
      <c r="C75" t="s">
        <v>253</v>
      </c>
      <c r="D75" t="s">
        <v>36</v>
      </c>
      <c r="E75" t="s">
        <v>709</v>
      </c>
      <c r="F75">
        <v>1816513.7779496394</v>
      </c>
      <c r="I75">
        <v>13221.204083333334</v>
      </c>
      <c r="J75">
        <v>21035.176333333333</v>
      </c>
      <c r="K75">
        <v>14607.267</v>
      </c>
      <c r="L75">
        <v>6648</v>
      </c>
      <c r="M75">
        <v>0</v>
      </c>
      <c r="N75">
        <v>0</v>
      </c>
      <c r="O75">
        <v>0</v>
      </c>
      <c r="P75">
        <v>0</v>
      </c>
      <c r="Q75">
        <v>0</v>
      </c>
      <c r="R75">
        <v>0</v>
      </c>
      <c r="S75">
        <v>0</v>
      </c>
      <c r="T75">
        <v>61197.5</v>
      </c>
      <c r="U75">
        <v>61197.5</v>
      </c>
      <c r="V75">
        <v>61197.5</v>
      </c>
      <c r="W75">
        <v>61197.5</v>
      </c>
      <c r="X75">
        <v>0</v>
      </c>
      <c r="Y75">
        <v>0</v>
      </c>
      <c r="Z75">
        <v>19450</v>
      </c>
      <c r="AA75">
        <v>0</v>
      </c>
      <c r="AB75">
        <v>0</v>
      </c>
      <c r="AC75">
        <v>0</v>
      </c>
      <c r="AD75">
        <v>0</v>
      </c>
      <c r="AE75">
        <v>0</v>
      </c>
      <c r="AF75">
        <v>0</v>
      </c>
      <c r="AG75">
        <v>0</v>
      </c>
      <c r="AH75">
        <v>40003</v>
      </c>
      <c r="AI75">
        <v>51284</v>
      </c>
      <c r="AJ75">
        <v>18150</v>
      </c>
      <c r="AK75">
        <v>0</v>
      </c>
      <c r="AL75">
        <v>0</v>
      </c>
      <c r="AM75">
        <v>0</v>
      </c>
      <c r="AN75">
        <v>8550</v>
      </c>
      <c r="AO75">
        <v>0</v>
      </c>
      <c r="AP75">
        <v>0</v>
      </c>
      <c r="AQ75">
        <v>0</v>
      </c>
      <c r="AR75">
        <v>0</v>
      </c>
      <c r="AS75">
        <v>17500</v>
      </c>
      <c r="AT75">
        <v>0</v>
      </c>
      <c r="AU75">
        <v>0</v>
      </c>
      <c r="AV75">
        <v>0</v>
      </c>
      <c r="AW75">
        <v>0</v>
      </c>
      <c r="AX75">
        <v>0</v>
      </c>
      <c r="AY75">
        <v>0</v>
      </c>
      <c r="AZ75">
        <v>0</v>
      </c>
      <c r="BA75">
        <v>0</v>
      </c>
      <c r="BB75">
        <v>0</v>
      </c>
      <c r="BC75" s="41">
        <v>455238.64741666667</v>
      </c>
      <c r="BD75">
        <v>455238.64741666667</v>
      </c>
      <c r="BF75">
        <v>382227</v>
      </c>
      <c r="BG75">
        <v>55511.647416666667</v>
      </c>
      <c r="BH75">
        <v>0</v>
      </c>
      <c r="BI75">
        <v>17500</v>
      </c>
      <c r="BJ75">
        <v>455238.64741666667</v>
      </c>
      <c r="BK75">
        <v>0</v>
      </c>
      <c r="BM75">
        <v>244790</v>
      </c>
      <c r="BN75">
        <v>0</v>
      </c>
      <c r="BP75" s="47">
        <f t="shared" si="1"/>
        <v>0</v>
      </c>
    </row>
    <row r="76" spans="1:68" x14ac:dyDescent="0.2">
      <c r="A76" t="s">
        <v>637</v>
      </c>
      <c r="B76">
        <v>2081</v>
      </c>
      <c r="C76" t="s">
        <v>255</v>
      </c>
      <c r="D76" t="s">
        <v>36</v>
      </c>
      <c r="E76" t="s">
        <v>710</v>
      </c>
      <c r="F76">
        <v>1668477.0937593228</v>
      </c>
      <c r="I76">
        <v>12614.338916666666</v>
      </c>
      <c r="J76">
        <v>7985.6803333333337</v>
      </c>
      <c r="K76">
        <v>5088.4704999999994</v>
      </c>
      <c r="L76">
        <v>12422.666666666668</v>
      </c>
      <c r="M76">
        <v>21980</v>
      </c>
      <c r="N76">
        <v>0</v>
      </c>
      <c r="O76">
        <v>0</v>
      </c>
      <c r="P76">
        <v>0</v>
      </c>
      <c r="Q76">
        <v>0</v>
      </c>
      <c r="R76">
        <v>0</v>
      </c>
      <c r="S76">
        <v>0</v>
      </c>
      <c r="T76">
        <v>40668.75</v>
      </c>
      <c r="U76">
        <v>40668.75</v>
      </c>
      <c r="V76">
        <v>40668.75</v>
      </c>
      <c r="W76">
        <v>40668.75</v>
      </c>
      <c r="X76">
        <v>0</v>
      </c>
      <c r="Y76">
        <v>0</v>
      </c>
      <c r="Z76">
        <v>19574</v>
      </c>
      <c r="AA76">
        <v>0</v>
      </c>
      <c r="AB76">
        <v>0</v>
      </c>
      <c r="AC76">
        <v>0</v>
      </c>
      <c r="AD76">
        <v>0</v>
      </c>
      <c r="AE76">
        <v>0</v>
      </c>
      <c r="AF76">
        <v>0</v>
      </c>
      <c r="AG76">
        <v>0</v>
      </c>
      <c r="AH76">
        <v>51664</v>
      </c>
      <c r="AI76">
        <v>58458</v>
      </c>
      <c r="AJ76">
        <v>20689</v>
      </c>
      <c r="AK76">
        <v>0</v>
      </c>
      <c r="AL76">
        <v>0</v>
      </c>
      <c r="AM76">
        <v>0</v>
      </c>
      <c r="AN76">
        <v>13950</v>
      </c>
      <c r="AO76">
        <v>4195</v>
      </c>
      <c r="AP76">
        <v>0</v>
      </c>
      <c r="AQ76">
        <v>4034</v>
      </c>
      <c r="AR76">
        <v>0</v>
      </c>
      <c r="AS76">
        <v>18760</v>
      </c>
      <c r="AT76">
        <v>0</v>
      </c>
      <c r="AU76">
        <v>0</v>
      </c>
      <c r="AV76">
        <v>0</v>
      </c>
      <c r="AW76">
        <v>0</v>
      </c>
      <c r="AX76">
        <v>0</v>
      </c>
      <c r="AY76">
        <v>0</v>
      </c>
      <c r="AZ76">
        <v>0</v>
      </c>
      <c r="BA76">
        <v>0</v>
      </c>
      <c r="BB76">
        <v>0</v>
      </c>
      <c r="BC76" s="41">
        <v>414090.15641666669</v>
      </c>
      <c r="BD76">
        <v>414090.15641666669</v>
      </c>
      <c r="BF76">
        <v>327010</v>
      </c>
      <c r="BG76">
        <v>60091.156416666665</v>
      </c>
      <c r="BH76">
        <v>0</v>
      </c>
      <c r="BI76">
        <v>26989</v>
      </c>
      <c r="BJ76">
        <v>414090.15641666669</v>
      </c>
      <c r="BK76">
        <v>0</v>
      </c>
      <c r="BM76">
        <v>162675</v>
      </c>
      <c r="BN76">
        <v>0</v>
      </c>
      <c r="BP76" s="47">
        <f t="shared" si="1"/>
        <v>0</v>
      </c>
    </row>
    <row r="77" spans="1:68" x14ac:dyDescent="0.2">
      <c r="A77" t="s">
        <v>711</v>
      </c>
      <c r="B77">
        <v>2296</v>
      </c>
      <c r="C77" t="s">
        <v>257</v>
      </c>
      <c r="D77" t="s">
        <v>115</v>
      </c>
      <c r="E77" t="s">
        <v>712</v>
      </c>
      <c r="F77">
        <v>1419012.3394895704</v>
      </c>
      <c r="I77">
        <v>3531.4050000000002</v>
      </c>
      <c r="J77">
        <v>0</v>
      </c>
      <c r="K77">
        <v>0</v>
      </c>
      <c r="L77">
        <v>0</v>
      </c>
      <c r="M77">
        <v>0</v>
      </c>
      <c r="N77">
        <v>0</v>
      </c>
      <c r="O77">
        <v>0</v>
      </c>
      <c r="P77">
        <v>0</v>
      </c>
      <c r="Q77">
        <v>0</v>
      </c>
      <c r="R77">
        <v>0</v>
      </c>
      <c r="S77">
        <v>0</v>
      </c>
      <c r="T77">
        <v>37651.25</v>
      </c>
      <c r="U77">
        <v>37651.25</v>
      </c>
      <c r="V77">
        <v>37651.25</v>
      </c>
      <c r="W77">
        <v>37651.25</v>
      </c>
      <c r="X77">
        <v>0</v>
      </c>
      <c r="Y77">
        <v>0</v>
      </c>
      <c r="Z77">
        <v>19179</v>
      </c>
      <c r="AA77">
        <v>0</v>
      </c>
      <c r="AB77">
        <v>0</v>
      </c>
      <c r="AC77">
        <v>0</v>
      </c>
      <c r="AD77">
        <v>0</v>
      </c>
      <c r="AE77">
        <v>0</v>
      </c>
      <c r="AF77">
        <v>0</v>
      </c>
      <c r="AG77">
        <v>0</v>
      </c>
      <c r="AH77">
        <v>34758</v>
      </c>
      <c r="AI77">
        <v>44509</v>
      </c>
      <c r="AJ77">
        <v>15752</v>
      </c>
      <c r="AK77">
        <v>0</v>
      </c>
      <c r="AL77">
        <v>0</v>
      </c>
      <c r="AM77">
        <v>0</v>
      </c>
      <c r="AN77">
        <v>11250</v>
      </c>
      <c r="AO77">
        <v>0</v>
      </c>
      <c r="AP77">
        <v>0</v>
      </c>
      <c r="AQ77">
        <v>0</v>
      </c>
      <c r="AR77">
        <v>0</v>
      </c>
      <c r="AS77">
        <v>14890</v>
      </c>
      <c r="AT77">
        <v>0</v>
      </c>
      <c r="AU77">
        <v>0</v>
      </c>
      <c r="AV77">
        <v>0</v>
      </c>
      <c r="AW77">
        <v>0</v>
      </c>
      <c r="AX77">
        <v>0</v>
      </c>
      <c r="AY77">
        <v>0</v>
      </c>
      <c r="AZ77">
        <v>0</v>
      </c>
      <c r="BA77">
        <v>0</v>
      </c>
      <c r="BB77">
        <v>0</v>
      </c>
      <c r="BC77" s="41">
        <v>294474.40500000003</v>
      </c>
      <c r="BD77">
        <v>294474.40500000003</v>
      </c>
      <c r="BF77">
        <v>276053</v>
      </c>
      <c r="BG77">
        <v>3531.4050000000002</v>
      </c>
      <c r="BH77">
        <v>0</v>
      </c>
      <c r="BI77">
        <v>14890</v>
      </c>
      <c r="BJ77">
        <v>294474.40500000003</v>
      </c>
      <c r="BK77">
        <v>0</v>
      </c>
      <c r="BM77">
        <v>150605</v>
      </c>
      <c r="BN77">
        <v>0</v>
      </c>
      <c r="BP77" s="47">
        <f t="shared" si="1"/>
        <v>0</v>
      </c>
    </row>
    <row r="78" spans="1:68" x14ac:dyDescent="0.2">
      <c r="A78" t="s">
        <v>641</v>
      </c>
      <c r="B78">
        <v>2087</v>
      </c>
      <c r="C78" t="s">
        <v>259</v>
      </c>
      <c r="D78" t="s">
        <v>36</v>
      </c>
      <c r="E78" t="s">
        <v>713</v>
      </c>
      <c r="F78">
        <v>1664852.2004918975</v>
      </c>
      <c r="I78">
        <v>1903.078</v>
      </c>
      <c r="J78">
        <v>7551.7889999999998</v>
      </c>
      <c r="K78">
        <v>1141.615</v>
      </c>
      <c r="L78">
        <v>5643.33</v>
      </c>
      <c r="M78">
        <v>0</v>
      </c>
      <c r="N78">
        <v>0</v>
      </c>
      <c r="O78">
        <v>0</v>
      </c>
      <c r="P78">
        <v>0</v>
      </c>
      <c r="Q78">
        <v>0</v>
      </c>
      <c r="R78">
        <v>0</v>
      </c>
      <c r="S78">
        <v>0</v>
      </c>
      <c r="T78">
        <v>63215</v>
      </c>
      <c r="U78">
        <v>63215</v>
      </c>
      <c r="V78">
        <v>63215</v>
      </c>
      <c r="W78">
        <v>63215</v>
      </c>
      <c r="X78">
        <v>0</v>
      </c>
      <c r="Y78">
        <v>0</v>
      </c>
      <c r="Z78">
        <v>19105</v>
      </c>
      <c r="AA78">
        <v>0</v>
      </c>
      <c r="AB78">
        <v>0</v>
      </c>
      <c r="AC78">
        <v>0</v>
      </c>
      <c r="AD78">
        <v>0</v>
      </c>
      <c r="AE78">
        <v>0</v>
      </c>
      <c r="AF78">
        <v>0</v>
      </c>
      <c r="AG78">
        <v>0</v>
      </c>
      <c r="AH78">
        <v>31211</v>
      </c>
      <c r="AI78">
        <v>45837</v>
      </c>
      <c r="AJ78">
        <v>16222</v>
      </c>
      <c r="AK78">
        <v>0</v>
      </c>
      <c r="AL78">
        <v>0</v>
      </c>
      <c r="AM78">
        <v>0</v>
      </c>
      <c r="AN78">
        <v>13050</v>
      </c>
      <c r="AO78">
        <v>0</v>
      </c>
      <c r="AP78">
        <v>0</v>
      </c>
      <c r="AQ78">
        <v>0</v>
      </c>
      <c r="AR78">
        <v>0</v>
      </c>
      <c r="AS78">
        <v>16570</v>
      </c>
      <c r="AT78">
        <v>0</v>
      </c>
      <c r="AU78">
        <v>0</v>
      </c>
      <c r="AV78">
        <v>0</v>
      </c>
      <c r="AW78">
        <v>0</v>
      </c>
      <c r="AX78">
        <v>0</v>
      </c>
      <c r="AY78">
        <v>0</v>
      </c>
      <c r="AZ78">
        <v>0</v>
      </c>
      <c r="BA78">
        <v>0</v>
      </c>
      <c r="BB78">
        <v>0</v>
      </c>
      <c r="BC78" s="41">
        <v>411094.81200000003</v>
      </c>
      <c r="BD78">
        <v>411094.81200000003</v>
      </c>
      <c r="BF78">
        <v>378285</v>
      </c>
      <c r="BG78">
        <v>16239.812</v>
      </c>
      <c r="BH78">
        <v>0</v>
      </c>
      <c r="BI78">
        <v>16570</v>
      </c>
      <c r="BJ78">
        <v>411094.81199999998</v>
      </c>
      <c r="BK78">
        <v>0</v>
      </c>
      <c r="BM78">
        <v>252860</v>
      </c>
      <c r="BN78">
        <v>0</v>
      </c>
      <c r="BP78" s="47">
        <f t="shared" si="1"/>
        <v>0</v>
      </c>
    </row>
    <row r="79" spans="1:68" x14ac:dyDescent="0.2">
      <c r="A79" t="s">
        <v>641</v>
      </c>
      <c r="B79">
        <v>2466</v>
      </c>
      <c r="C79" t="s">
        <v>261</v>
      </c>
      <c r="D79" t="s">
        <v>36</v>
      </c>
      <c r="E79" t="s">
        <v>714</v>
      </c>
      <c r="F79">
        <v>2941607.6182649154</v>
      </c>
      <c r="I79">
        <v>9195.9375</v>
      </c>
      <c r="J79">
        <v>3552.5256666666669</v>
      </c>
      <c r="K79">
        <v>2664.3942500000003</v>
      </c>
      <c r="L79">
        <v>20053.330000000002</v>
      </c>
      <c r="M79">
        <v>0</v>
      </c>
      <c r="N79">
        <v>0</v>
      </c>
      <c r="O79">
        <v>0</v>
      </c>
      <c r="P79">
        <v>0</v>
      </c>
      <c r="Q79">
        <v>0</v>
      </c>
      <c r="R79">
        <v>0</v>
      </c>
      <c r="S79">
        <v>0</v>
      </c>
      <c r="T79">
        <v>89106.25</v>
      </c>
      <c r="U79">
        <v>89106.25</v>
      </c>
      <c r="V79">
        <v>89106.25</v>
      </c>
      <c r="W79">
        <v>89106.25</v>
      </c>
      <c r="X79">
        <v>0</v>
      </c>
      <c r="Y79">
        <v>0</v>
      </c>
      <c r="Z79">
        <v>21397</v>
      </c>
      <c r="AA79">
        <v>0</v>
      </c>
      <c r="AB79">
        <v>0</v>
      </c>
      <c r="AC79">
        <v>0</v>
      </c>
      <c r="AD79">
        <v>0</v>
      </c>
      <c r="AE79">
        <v>0</v>
      </c>
      <c r="AF79">
        <v>0</v>
      </c>
      <c r="AG79">
        <v>0</v>
      </c>
      <c r="AH79">
        <v>67956</v>
      </c>
      <c r="AI79">
        <v>91939</v>
      </c>
      <c r="AJ79">
        <v>32538</v>
      </c>
      <c r="AK79">
        <v>0</v>
      </c>
      <c r="AL79">
        <v>0</v>
      </c>
      <c r="AM79">
        <v>0</v>
      </c>
      <c r="AN79">
        <v>450</v>
      </c>
      <c r="AO79">
        <v>0</v>
      </c>
      <c r="AP79">
        <v>0</v>
      </c>
      <c r="AQ79">
        <v>4900</v>
      </c>
      <c r="AR79">
        <v>0</v>
      </c>
      <c r="AS79">
        <v>28750</v>
      </c>
      <c r="AT79">
        <v>0</v>
      </c>
      <c r="AU79">
        <v>0</v>
      </c>
      <c r="AV79">
        <v>0</v>
      </c>
      <c r="AW79">
        <v>0</v>
      </c>
      <c r="AX79">
        <v>0</v>
      </c>
      <c r="AY79">
        <v>0</v>
      </c>
      <c r="AZ79">
        <v>0</v>
      </c>
      <c r="BA79">
        <v>0</v>
      </c>
      <c r="BB79">
        <v>0</v>
      </c>
      <c r="BC79" s="41">
        <v>639821.18741666665</v>
      </c>
      <c r="BD79">
        <v>639821.18741666665</v>
      </c>
      <c r="BF79">
        <v>570705</v>
      </c>
      <c r="BG79">
        <v>35466.187416666668</v>
      </c>
      <c r="BH79">
        <v>0</v>
      </c>
      <c r="BI79">
        <v>33650</v>
      </c>
      <c r="BJ79">
        <v>639821.18741666665</v>
      </c>
      <c r="BK79">
        <v>0</v>
      </c>
      <c r="BM79">
        <v>356425</v>
      </c>
      <c r="BN79">
        <v>0</v>
      </c>
      <c r="BP79" s="47">
        <f t="shared" si="1"/>
        <v>0</v>
      </c>
    </row>
    <row r="80" spans="1:68" x14ac:dyDescent="0.2">
      <c r="A80" t="s">
        <v>641</v>
      </c>
      <c r="B80">
        <v>3316</v>
      </c>
      <c r="C80" t="s">
        <v>263</v>
      </c>
      <c r="D80" t="s">
        <v>36</v>
      </c>
      <c r="E80" t="s">
        <v>715</v>
      </c>
      <c r="F80">
        <v>1120877.4050419475</v>
      </c>
      <c r="I80">
        <v>0</v>
      </c>
      <c r="J80">
        <v>6872.6666666666661</v>
      </c>
      <c r="K80">
        <v>6087</v>
      </c>
      <c r="L80">
        <v>0</v>
      </c>
      <c r="M80">
        <v>0</v>
      </c>
      <c r="N80">
        <v>0</v>
      </c>
      <c r="O80">
        <v>0</v>
      </c>
      <c r="P80">
        <v>0</v>
      </c>
      <c r="Q80">
        <v>0</v>
      </c>
      <c r="R80">
        <v>0</v>
      </c>
      <c r="S80">
        <v>0</v>
      </c>
      <c r="T80">
        <v>23951.25</v>
      </c>
      <c r="U80">
        <v>23951.25</v>
      </c>
      <c r="V80">
        <v>23951.25</v>
      </c>
      <c r="W80">
        <v>23951.25</v>
      </c>
      <c r="X80">
        <v>0</v>
      </c>
      <c r="Y80">
        <v>0</v>
      </c>
      <c r="Z80">
        <v>18064</v>
      </c>
      <c r="AA80">
        <v>0</v>
      </c>
      <c r="AB80">
        <v>0</v>
      </c>
      <c r="AC80">
        <v>0</v>
      </c>
      <c r="AD80">
        <v>0</v>
      </c>
      <c r="AE80">
        <v>0</v>
      </c>
      <c r="AF80">
        <v>0</v>
      </c>
      <c r="AG80">
        <v>0</v>
      </c>
      <c r="AH80">
        <v>24864</v>
      </c>
      <c r="AI80">
        <v>31223</v>
      </c>
      <c r="AJ80">
        <v>11050</v>
      </c>
      <c r="AK80">
        <v>0</v>
      </c>
      <c r="AL80">
        <v>0</v>
      </c>
      <c r="AM80">
        <v>0</v>
      </c>
      <c r="AN80">
        <v>9450</v>
      </c>
      <c r="AO80">
        <v>0</v>
      </c>
      <c r="AP80">
        <v>0</v>
      </c>
      <c r="AQ80">
        <v>2084</v>
      </c>
      <c r="AR80">
        <v>0</v>
      </c>
      <c r="AS80">
        <v>11160</v>
      </c>
      <c r="AT80">
        <v>0</v>
      </c>
      <c r="AU80">
        <v>0</v>
      </c>
      <c r="AV80">
        <v>0</v>
      </c>
      <c r="AW80">
        <v>0</v>
      </c>
      <c r="AX80">
        <v>0</v>
      </c>
      <c r="AY80">
        <v>0</v>
      </c>
      <c r="AZ80">
        <v>0</v>
      </c>
      <c r="BA80">
        <v>0</v>
      </c>
      <c r="BB80">
        <v>0</v>
      </c>
      <c r="BC80" s="41">
        <v>216659.66666666666</v>
      </c>
      <c r="BD80">
        <v>216659.66666666666</v>
      </c>
      <c r="BF80">
        <v>190456</v>
      </c>
      <c r="BG80">
        <v>12959.666666666666</v>
      </c>
      <c r="BH80">
        <v>0</v>
      </c>
      <c r="BI80">
        <v>13244</v>
      </c>
      <c r="BJ80">
        <v>216659.66666666666</v>
      </c>
      <c r="BK80">
        <v>0</v>
      </c>
      <c r="BM80">
        <v>95805</v>
      </c>
      <c r="BN80">
        <v>0</v>
      </c>
      <c r="BP80" s="47">
        <f t="shared" si="1"/>
        <v>0</v>
      </c>
    </row>
    <row r="81" spans="1:68" x14ac:dyDescent="0.2">
      <c r="A81" t="s">
        <v>641</v>
      </c>
      <c r="B81">
        <v>2091</v>
      </c>
      <c r="C81" t="s">
        <v>265</v>
      </c>
      <c r="D81" t="s">
        <v>36</v>
      </c>
      <c r="E81" t="s">
        <v>716</v>
      </c>
      <c r="F81">
        <v>944644.94581645296</v>
      </c>
      <c r="I81">
        <v>1243.0870833333331</v>
      </c>
      <c r="J81">
        <v>994.46966666666651</v>
      </c>
      <c r="K81">
        <v>745.85224999999991</v>
      </c>
      <c r="L81">
        <v>0</v>
      </c>
      <c r="M81">
        <v>0</v>
      </c>
      <c r="N81">
        <v>0</v>
      </c>
      <c r="O81">
        <v>0</v>
      </c>
      <c r="P81">
        <v>0</v>
      </c>
      <c r="Q81">
        <v>0</v>
      </c>
      <c r="R81">
        <v>0</v>
      </c>
      <c r="S81">
        <v>0</v>
      </c>
      <c r="T81">
        <v>31090</v>
      </c>
      <c r="U81">
        <v>31090</v>
      </c>
      <c r="V81">
        <v>31090</v>
      </c>
      <c r="W81">
        <v>31090</v>
      </c>
      <c r="X81">
        <v>0</v>
      </c>
      <c r="Y81">
        <v>0</v>
      </c>
      <c r="Z81">
        <v>17723</v>
      </c>
      <c r="AA81">
        <v>0</v>
      </c>
      <c r="AB81">
        <v>0</v>
      </c>
      <c r="AC81">
        <v>0</v>
      </c>
      <c r="AD81">
        <v>0</v>
      </c>
      <c r="AE81">
        <v>0</v>
      </c>
      <c r="AF81">
        <v>0</v>
      </c>
      <c r="AG81">
        <v>0</v>
      </c>
      <c r="AH81">
        <v>29909</v>
      </c>
      <c r="AI81">
        <v>26041</v>
      </c>
      <c r="AJ81">
        <v>9216</v>
      </c>
      <c r="AK81">
        <v>0</v>
      </c>
      <c r="AL81">
        <v>0</v>
      </c>
      <c r="AM81">
        <v>0</v>
      </c>
      <c r="AN81">
        <v>450</v>
      </c>
      <c r="AO81">
        <v>3275</v>
      </c>
      <c r="AP81">
        <v>0</v>
      </c>
      <c r="AQ81">
        <v>1781</v>
      </c>
      <c r="AR81">
        <v>0</v>
      </c>
      <c r="AS81">
        <v>9010</v>
      </c>
      <c r="AT81">
        <v>0</v>
      </c>
      <c r="AU81">
        <v>0</v>
      </c>
      <c r="AV81">
        <v>0</v>
      </c>
      <c r="AW81">
        <v>0</v>
      </c>
      <c r="AX81">
        <v>0</v>
      </c>
      <c r="AY81">
        <v>0</v>
      </c>
      <c r="AZ81">
        <v>0</v>
      </c>
      <c r="BA81">
        <v>0</v>
      </c>
      <c r="BB81">
        <v>0</v>
      </c>
      <c r="BC81" s="41">
        <v>224748.40899999999</v>
      </c>
      <c r="BD81">
        <v>224748.40899999999</v>
      </c>
      <c r="BF81">
        <v>207699</v>
      </c>
      <c r="BG81">
        <v>2983.4089999999997</v>
      </c>
      <c r="BH81">
        <v>0</v>
      </c>
      <c r="BI81">
        <v>14066</v>
      </c>
      <c r="BJ81">
        <v>224748.40899999999</v>
      </c>
      <c r="BK81">
        <v>0</v>
      </c>
      <c r="BM81">
        <v>124360</v>
      </c>
      <c r="BN81">
        <v>0</v>
      </c>
      <c r="BP81" s="47">
        <f t="shared" si="1"/>
        <v>0</v>
      </c>
    </row>
    <row r="82" spans="1:68" x14ac:dyDescent="0.2">
      <c r="A82" t="s">
        <v>637</v>
      </c>
      <c r="B82">
        <v>2093</v>
      </c>
      <c r="C82" t="s">
        <v>267</v>
      </c>
      <c r="D82" t="s">
        <v>36</v>
      </c>
      <c r="E82" t="s">
        <v>717</v>
      </c>
      <c r="F82">
        <v>1499051.7907277762</v>
      </c>
      <c r="I82">
        <v>14642.405250000002</v>
      </c>
      <c r="J82">
        <v>0</v>
      </c>
      <c r="K82">
        <v>1766.9166666666665</v>
      </c>
      <c r="L82">
        <v>5980.666666666667</v>
      </c>
      <c r="M82">
        <v>21980</v>
      </c>
      <c r="N82">
        <v>0</v>
      </c>
      <c r="O82">
        <v>0</v>
      </c>
      <c r="P82">
        <v>0</v>
      </c>
      <c r="Q82">
        <v>0</v>
      </c>
      <c r="R82">
        <v>0</v>
      </c>
      <c r="S82">
        <v>0</v>
      </c>
      <c r="T82">
        <v>20675</v>
      </c>
      <c r="U82">
        <v>20675</v>
      </c>
      <c r="V82">
        <v>19666.25</v>
      </c>
      <c r="W82">
        <v>20338.75</v>
      </c>
      <c r="X82">
        <v>0</v>
      </c>
      <c r="Y82">
        <v>0</v>
      </c>
      <c r="Z82">
        <v>18390</v>
      </c>
      <c r="AA82">
        <v>0</v>
      </c>
      <c r="AB82">
        <v>0</v>
      </c>
      <c r="AC82">
        <v>0</v>
      </c>
      <c r="AD82">
        <v>0</v>
      </c>
      <c r="AE82">
        <v>0</v>
      </c>
      <c r="AF82">
        <v>0</v>
      </c>
      <c r="AG82">
        <v>0</v>
      </c>
      <c r="AH82">
        <v>115864</v>
      </c>
      <c r="AI82">
        <v>54606</v>
      </c>
      <c r="AJ82">
        <v>19325</v>
      </c>
      <c r="AK82">
        <v>0</v>
      </c>
      <c r="AL82">
        <v>0</v>
      </c>
      <c r="AM82">
        <v>0</v>
      </c>
      <c r="AN82">
        <v>6300</v>
      </c>
      <c r="AO82">
        <v>10348</v>
      </c>
      <c r="AP82">
        <v>0</v>
      </c>
      <c r="AQ82">
        <v>1800</v>
      </c>
      <c r="AR82">
        <v>0</v>
      </c>
      <c r="AS82">
        <v>16760</v>
      </c>
      <c r="AT82">
        <v>0</v>
      </c>
      <c r="AU82">
        <v>0</v>
      </c>
      <c r="AV82">
        <v>0</v>
      </c>
      <c r="AW82">
        <v>0</v>
      </c>
      <c r="AX82">
        <v>0</v>
      </c>
      <c r="AY82">
        <v>0</v>
      </c>
      <c r="AZ82">
        <v>0</v>
      </c>
      <c r="BA82">
        <v>0</v>
      </c>
      <c r="BB82">
        <v>0</v>
      </c>
      <c r="BC82" s="41">
        <v>369117.98858333332</v>
      </c>
      <c r="BD82">
        <v>369117.98858333332</v>
      </c>
      <c r="BF82">
        <v>295840</v>
      </c>
      <c r="BG82">
        <v>44369.988583333339</v>
      </c>
      <c r="BH82">
        <v>0</v>
      </c>
      <c r="BI82">
        <v>28908</v>
      </c>
      <c r="BJ82">
        <v>369117.98858333332</v>
      </c>
      <c r="BK82">
        <v>0</v>
      </c>
      <c r="BM82">
        <v>81355</v>
      </c>
      <c r="BN82">
        <v>0</v>
      </c>
      <c r="BP82" s="47">
        <f t="shared" si="1"/>
        <v>0</v>
      </c>
    </row>
    <row r="83" spans="1:68" x14ac:dyDescent="0.2">
      <c r="A83" t="s">
        <v>639</v>
      </c>
      <c r="B83">
        <v>2092</v>
      </c>
      <c r="C83" t="s">
        <v>269</v>
      </c>
      <c r="D83" t="s">
        <v>115</v>
      </c>
      <c r="E83" t="s">
        <v>718</v>
      </c>
      <c r="F83">
        <v>1919827.9617734</v>
      </c>
      <c r="I83">
        <v>1314.45</v>
      </c>
      <c r="J83">
        <v>15133</v>
      </c>
      <c r="K83">
        <v>12107</v>
      </c>
      <c r="L83">
        <v>47769</v>
      </c>
      <c r="M83">
        <v>0</v>
      </c>
      <c r="N83">
        <v>0</v>
      </c>
      <c r="O83">
        <v>0</v>
      </c>
      <c r="P83">
        <v>0</v>
      </c>
      <c r="Q83">
        <v>0</v>
      </c>
      <c r="R83">
        <v>0</v>
      </c>
      <c r="S83">
        <v>0</v>
      </c>
      <c r="T83">
        <v>33780</v>
      </c>
      <c r="U83">
        <v>33780</v>
      </c>
      <c r="V83">
        <v>33780</v>
      </c>
      <c r="W83">
        <v>33780</v>
      </c>
      <c r="X83">
        <v>0</v>
      </c>
      <c r="Y83">
        <v>0</v>
      </c>
      <c r="Z83">
        <v>20800</v>
      </c>
      <c r="AA83">
        <v>0</v>
      </c>
      <c r="AB83">
        <v>0</v>
      </c>
      <c r="AC83">
        <v>0</v>
      </c>
      <c r="AD83">
        <v>0</v>
      </c>
      <c r="AE83">
        <v>0</v>
      </c>
      <c r="AF83">
        <v>0</v>
      </c>
      <c r="AG83">
        <v>0</v>
      </c>
      <c r="AH83">
        <v>0</v>
      </c>
      <c r="AI83">
        <v>75547.02</v>
      </c>
      <c r="AJ83">
        <v>22569</v>
      </c>
      <c r="AK83">
        <v>0</v>
      </c>
      <c r="AL83">
        <v>0</v>
      </c>
      <c r="AM83">
        <v>0</v>
      </c>
      <c r="AN83">
        <v>16650</v>
      </c>
      <c r="AO83">
        <v>20908</v>
      </c>
      <c r="AP83">
        <v>4264</v>
      </c>
      <c r="AQ83">
        <v>4035</v>
      </c>
      <c r="AR83">
        <v>0</v>
      </c>
      <c r="AS83">
        <v>22540</v>
      </c>
      <c r="AT83">
        <v>0</v>
      </c>
      <c r="AU83">
        <v>0</v>
      </c>
      <c r="AV83">
        <v>0</v>
      </c>
      <c r="AW83">
        <v>0</v>
      </c>
      <c r="AX83">
        <v>0</v>
      </c>
      <c r="AY83">
        <v>0</v>
      </c>
      <c r="AZ83">
        <v>0</v>
      </c>
      <c r="BA83">
        <v>0</v>
      </c>
      <c r="BB83">
        <v>0</v>
      </c>
      <c r="BC83" s="41">
        <v>398756.47000000003</v>
      </c>
      <c r="BD83">
        <v>398756.47000000003</v>
      </c>
      <c r="BF83">
        <v>270686.02</v>
      </c>
      <c r="BG83">
        <v>76323.45</v>
      </c>
      <c r="BH83">
        <v>0</v>
      </c>
      <c r="BI83">
        <v>51747</v>
      </c>
      <c r="BJ83">
        <v>398756.47000000003</v>
      </c>
      <c r="BK83">
        <v>0</v>
      </c>
      <c r="BM83">
        <v>135120</v>
      </c>
      <c r="BN83">
        <v>0</v>
      </c>
      <c r="BP83" s="47">
        <f t="shared" si="1"/>
        <v>0</v>
      </c>
    </row>
    <row r="84" spans="1:68" x14ac:dyDescent="0.2">
      <c r="A84" t="s">
        <v>641</v>
      </c>
      <c r="B84">
        <v>2477</v>
      </c>
      <c r="C84" t="s">
        <v>271</v>
      </c>
      <c r="D84" t="s">
        <v>36</v>
      </c>
      <c r="E84" t="s">
        <v>719</v>
      </c>
      <c r="F84">
        <v>2758239.1228731973</v>
      </c>
      <c r="I84">
        <v>18155.473333333332</v>
      </c>
      <c r="J84">
        <v>10783.283333333335</v>
      </c>
      <c r="K84">
        <v>8087.4625000000005</v>
      </c>
      <c r="L84">
        <v>10632.33</v>
      </c>
      <c r="M84">
        <v>38465</v>
      </c>
      <c r="N84">
        <v>0</v>
      </c>
      <c r="O84">
        <v>0</v>
      </c>
      <c r="P84">
        <v>0</v>
      </c>
      <c r="Q84">
        <v>0</v>
      </c>
      <c r="R84">
        <v>0</v>
      </c>
      <c r="S84">
        <v>0</v>
      </c>
      <c r="T84">
        <v>25321.25</v>
      </c>
      <c r="U84">
        <v>25321.25</v>
      </c>
      <c r="V84">
        <v>25321.25</v>
      </c>
      <c r="W84">
        <v>25321.25</v>
      </c>
      <c r="X84">
        <v>0</v>
      </c>
      <c r="Y84">
        <v>0</v>
      </c>
      <c r="Z84">
        <v>21500</v>
      </c>
      <c r="AA84">
        <v>0</v>
      </c>
      <c r="AB84">
        <v>0</v>
      </c>
      <c r="AC84">
        <v>0</v>
      </c>
      <c r="AD84">
        <v>20000</v>
      </c>
      <c r="AE84">
        <v>0</v>
      </c>
      <c r="AF84">
        <v>0</v>
      </c>
      <c r="AG84">
        <v>0</v>
      </c>
      <c r="AH84">
        <v>136758</v>
      </c>
      <c r="AI84">
        <v>93086.84</v>
      </c>
      <c r="AJ84">
        <v>32302</v>
      </c>
      <c r="AK84">
        <v>0</v>
      </c>
      <c r="AL84">
        <v>0</v>
      </c>
      <c r="AM84">
        <v>0</v>
      </c>
      <c r="AN84">
        <v>3150</v>
      </c>
      <c r="AO84">
        <v>0</v>
      </c>
      <c r="AP84">
        <v>0</v>
      </c>
      <c r="AQ84">
        <v>7099</v>
      </c>
      <c r="AR84">
        <v>0</v>
      </c>
      <c r="AS84">
        <v>33370</v>
      </c>
      <c r="AT84">
        <v>0</v>
      </c>
      <c r="AU84">
        <v>0</v>
      </c>
      <c r="AV84">
        <v>0</v>
      </c>
      <c r="AW84">
        <v>0</v>
      </c>
      <c r="AX84">
        <v>0</v>
      </c>
      <c r="AY84">
        <v>0</v>
      </c>
      <c r="AZ84">
        <v>0</v>
      </c>
      <c r="BA84">
        <v>0</v>
      </c>
      <c r="BB84">
        <v>0</v>
      </c>
      <c r="BC84" s="41">
        <v>534674.38916666666</v>
      </c>
      <c r="BD84">
        <v>534674.38916666666</v>
      </c>
      <c r="BF84">
        <v>388081.83999999997</v>
      </c>
      <c r="BG84">
        <v>86123.549166666664</v>
      </c>
      <c r="BH84">
        <v>20000</v>
      </c>
      <c r="BI84">
        <v>40469</v>
      </c>
      <c r="BJ84">
        <v>534674.38916666666</v>
      </c>
      <c r="BK84">
        <v>0</v>
      </c>
      <c r="BM84">
        <v>101285</v>
      </c>
      <c r="BN84">
        <v>0</v>
      </c>
      <c r="BP84" s="47">
        <f t="shared" si="1"/>
        <v>0</v>
      </c>
    </row>
    <row r="85" spans="1:68" x14ac:dyDescent="0.2">
      <c r="A85" t="s">
        <v>641</v>
      </c>
      <c r="B85">
        <v>3436</v>
      </c>
      <c r="C85" t="s">
        <v>273</v>
      </c>
      <c r="D85" t="s">
        <v>36</v>
      </c>
      <c r="E85" t="s">
        <v>720</v>
      </c>
      <c r="F85">
        <v>823222.64665602893</v>
      </c>
      <c r="I85">
        <v>0</v>
      </c>
      <c r="J85">
        <v>0</v>
      </c>
      <c r="K85">
        <v>0</v>
      </c>
      <c r="L85">
        <v>0</v>
      </c>
      <c r="M85">
        <v>0</v>
      </c>
      <c r="N85">
        <v>0</v>
      </c>
      <c r="O85">
        <v>0</v>
      </c>
      <c r="P85">
        <v>0</v>
      </c>
      <c r="Q85">
        <v>0</v>
      </c>
      <c r="R85">
        <v>0</v>
      </c>
      <c r="S85">
        <v>0</v>
      </c>
      <c r="T85">
        <v>29158.75</v>
      </c>
      <c r="U85">
        <v>29158.75</v>
      </c>
      <c r="V85">
        <v>29158.75</v>
      </c>
      <c r="W85">
        <v>29158.75</v>
      </c>
      <c r="X85">
        <v>0</v>
      </c>
      <c r="Y85">
        <v>0</v>
      </c>
      <c r="Z85">
        <v>17530</v>
      </c>
      <c r="AA85">
        <v>0</v>
      </c>
      <c r="AB85">
        <v>0</v>
      </c>
      <c r="AC85">
        <v>0</v>
      </c>
      <c r="AD85">
        <v>0</v>
      </c>
      <c r="AE85">
        <v>128493.86</v>
      </c>
      <c r="AF85">
        <v>0</v>
      </c>
      <c r="AG85">
        <v>0</v>
      </c>
      <c r="AH85">
        <v>20169</v>
      </c>
      <c r="AI85">
        <v>22188</v>
      </c>
      <c r="AJ85">
        <v>7853</v>
      </c>
      <c r="AK85">
        <v>0</v>
      </c>
      <c r="AL85">
        <v>0</v>
      </c>
      <c r="AM85">
        <v>0</v>
      </c>
      <c r="AN85">
        <v>11700</v>
      </c>
      <c r="AO85">
        <v>4086</v>
      </c>
      <c r="AP85">
        <v>2083</v>
      </c>
      <c r="AQ85">
        <v>0</v>
      </c>
      <c r="AR85">
        <v>0</v>
      </c>
      <c r="AS85">
        <v>7560</v>
      </c>
      <c r="AT85">
        <v>0</v>
      </c>
      <c r="AU85">
        <v>0</v>
      </c>
      <c r="AV85">
        <v>0</v>
      </c>
      <c r="AW85">
        <v>0</v>
      </c>
      <c r="AX85">
        <v>0</v>
      </c>
      <c r="AY85">
        <v>0</v>
      </c>
      <c r="AZ85">
        <v>0</v>
      </c>
      <c r="BA85">
        <v>0</v>
      </c>
      <c r="BB85">
        <v>0</v>
      </c>
      <c r="BC85" s="41">
        <v>338297.86</v>
      </c>
      <c r="BD85">
        <v>338297.86</v>
      </c>
      <c r="BF85">
        <v>196075</v>
      </c>
      <c r="BG85">
        <v>0</v>
      </c>
      <c r="BH85">
        <v>128493.86</v>
      </c>
      <c r="BI85">
        <v>13729</v>
      </c>
      <c r="BJ85">
        <v>338297.86</v>
      </c>
      <c r="BK85">
        <v>0</v>
      </c>
      <c r="BM85">
        <v>116635</v>
      </c>
      <c r="BN85">
        <v>0</v>
      </c>
      <c r="BP85" s="47">
        <f t="shared" si="1"/>
        <v>0</v>
      </c>
    </row>
    <row r="86" spans="1:68" x14ac:dyDescent="0.2">
      <c r="A86" t="s">
        <v>637</v>
      </c>
      <c r="B86">
        <v>2099</v>
      </c>
      <c r="C86" t="s">
        <v>275</v>
      </c>
      <c r="D86" t="s">
        <v>36</v>
      </c>
      <c r="E86" t="s">
        <v>721</v>
      </c>
      <c r="F86">
        <v>1129218.9204604619</v>
      </c>
      <c r="I86">
        <v>0</v>
      </c>
      <c r="J86">
        <v>0</v>
      </c>
      <c r="K86">
        <v>0</v>
      </c>
      <c r="L86">
        <v>0</v>
      </c>
      <c r="M86">
        <v>0</v>
      </c>
      <c r="N86">
        <v>0</v>
      </c>
      <c r="O86">
        <v>0</v>
      </c>
      <c r="P86">
        <v>0</v>
      </c>
      <c r="Q86">
        <v>80177.569337307767</v>
      </c>
      <c r="R86">
        <v>64142.055469846215</v>
      </c>
      <c r="S86">
        <v>39087.73752546162</v>
      </c>
      <c r="T86">
        <v>44126.25</v>
      </c>
      <c r="U86">
        <v>44126.25</v>
      </c>
      <c r="V86">
        <v>44126.25</v>
      </c>
      <c r="W86">
        <v>44126.25</v>
      </c>
      <c r="X86">
        <v>0</v>
      </c>
      <c r="Y86">
        <v>0</v>
      </c>
      <c r="Z86">
        <v>17776</v>
      </c>
      <c r="AA86">
        <v>0</v>
      </c>
      <c r="AB86">
        <v>0</v>
      </c>
      <c r="AC86">
        <v>0</v>
      </c>
      <c r="AD86">
        <v>0</v>
      </c>
      <c r="AE86">
        <v>0</v>
      </c>
      <c r="AF86">
        <v>0</v>
      </c>
      <c r="AG86">
        <v>0</v>
      </c>
      <c r="AH86">
        <v>17708</v>
      </c>
      <c r="AI86">
        <v>43203.69</v>
      </c>
      <c r="AJ86">
        <v>11520</v>
      </c>
      <c r="AK86">
        <v>0</v>
      </c>
      <c r="AL86">
        <v>0</v>
      </c>
      <c r="AM86">
        <v>0</v>
      </c>
      <c r="AN86">
        <v>8100</v>
      </c>
      <c r="AO86">
        <v>0</v>
      </c>
      <c r="AP86">
        <v>0</v>
      </c>
      <c r="AQ86">
        <v>4975</v>
      </c>
      <c r="AR86">
        <v>0</v>
      </c>
      <c r="AS86">
        <v>11060</v>
      </c>
      <c r="AT86">
        <v>0</v>
      </c>
      <c r="AU86">
        <v>0</v>
      </c>
      <c r="AV86">
        <v>0</v>
      </c>
      <c r="AW86">
        <v>0</v>
      </c>
      <c r="AX86">
        <v>0</v>
      </c>
      <c r="AY86">
        <v>0</v>
      </c>
      <c r="AZ86">
        <v>0</v>
      </c>
      <c r="BA86">
        <v>0</v>
      </c>
      <c r="BB86">
        <v>0</v>
      </c>
      <c r="BC86" s="41">
        <v>474255.0523326156</v>
      </c>
      <c r="BD86">
        <v>474255.0523326156</v>
      </c>
      <c r="BF86">
        <v>274812.69</v>
      </c>
      <c r="BG86">
        <v>183407.36233261559</v>
      </c>
      <c r="BH86">
        <v>0</v>
      </c>
      <c r="BI86">
        <v>16035</v>
      </c>
      <c r="BJ86">
        <v>474255.0523326156</v>
      </c>
      <c r="BK86">
        <v>0</v>
      </c>
      <c r="BM86">
        <v>176505</v>
      </c>
      <c r="BN86">
        <v>183407.36233261559</v>
      </c>
      <c r="BP86" s="47">
        <f t="shared" si="1"/>
        <v>0</v>
      </c>
    </row>
    <row r="87" spans="1:68" x14ac:dyDescent="0.2">
      <c r="A87" t="s">
        <v>637</v>
      </c>
      <c r="B87">
        <v>2313</v>
      </c>
      <c r="C87" t="s">
        <v>277</v>
      </c>
      <c r="D87" t="s">
        <v>36</v>
      </c>
      <c r="E87" t="s">
        <v>722</v>
      </c>
      <c r="F87">
        <v>1747244.1455147485</v>
      </c>
      <c r="I87">
        <v>432.25</v>
      </c>
      <c r="J87">
        <v>0</v>
      </c>
      <c r="K87">
        <v>0</v>
      </c>
      <c r="L87">
        <v>4917</v>
      </c>
      <c r="M87">
        <v>0</v>
      </c>
      <c r="N87">
        <v>0</v>
      </c>
      <c r="O87">
        <v>0</v>
      </c>
      <c r="P87">
        <v>0</v>
      </c>
      <c r="Q87">
        <v>0</v>
      </c>
      <c r="R87">
        <v>0</v>
      </c>
      <c r="S87">
        <v>0</v>
      </c>
      <c r="T87">
        <v>64223.75</v>
      </c>
      <c r="U87">
        <v>64223.75</v>
      </c>
      <c r="V87">
        <v>64223.75</v>
      </c>
      <c r="W87">
        <v>64223.75</v>
      </c>
      <c r="X87">
        <v>0</v>
      </c>
      <c r="Y87">
        <v>0</v>
      </c>
      <c r="Z87">
        <v>19233</v>
      </c>
      <c r="AA87">
        <v>0</v>
      </c>
      <c r="AB87">
        <v>0</v>
      </c>
      <c r="AC87">
        <v>0</v>
      </c>
      <c r="AD87">
        <v>0</v>
      </c>
      <c r="AE87">
        <v>0</v>
      </c>
      <c r="AF87">
        <v>0</v>
      </c>
      <c r="AG87">
        <v>0</v>
      </c>
      <c r="AH87">
        <v>39586</v>
      </c>
      <c r="AI87">
        <v>46767</v>
      </c>
      <c r="AJ87">
        <v>16551</v>
      </c>
      <c r="AK87">
        <v>0</v>
      </c>
      <c r="AL87">
        <v>0</v>
      </c>
      <c r="AM87">
        <v>0</v>
      </c>
      <c r="AN87">
        <v>13500</v>
      </c>
      <c r="AO87">
        <v>1380</v>
      </c>
      <c r="AP87">
        <v>0</v>
      </c>
      <c r="AQ87">
        <v>1072</v>
      </c>
      <c r="AR87">
        <v>0</v>
      </c>
      <c r="AS87">
        <v>16710</v>
      </c>
      <c r="AT87">
        <v>0</v>
      </c>
      <c r="AU87">
        <v>0</v>
      </c>
      <c r="AV87">
        <v>0</v>
      </c>
      <c r="AW87">
        <v>0</v>
      </c>
      <c r="AX87">
        <v>0</v>
      </c>
      <c r="AY87">
        <v>0</v>
      </c>
      <c r="AZ87">
        <v>0</v>
      </c>
      <c r="BA87">
        <v>0</v>
      </c>
      <c r="BB87">
        <v>0</v>
      </c>
      <c r="BC87" s="41">
        <v>417043.25</v>
      </c>
      <c r="BD87">
        <v>417043.25</v>
      </c>
      <c r="BF87">
        <v>392532</v>
      </c>
      <c r="BG87">
        <v>5349.25</v>
      </c>
      <c r="BH87">
        <v>0</v>
      </c>
      <c r="BI87">
        <v>19162</v>
      </c>
      <c r="BJ87">
        <v>417043.25</v>
      </c>
      <c r="BK87">
        <v>0</v>
      </c>
      <c r="BM87">
        <v>256895</v>
      </c>
      <c r="BN87">
        <v>0</v>
      </c>
      <c r="BP87" s="47">
        <f t="shared" si="1"/>
        <v>0</v>
      </c>
    </row>
    <row r="88" spans="1:68" x14ac:dyDescent="0.2">
      <c r="A88" t="s">
        <v>637</v>
      </c>
      <c r="B88">
        <v>2438</v>
      </c>
      <c r="C88" t="s">
        <v>279</v>
      </c>
      <c r="D88" t="s">
        <v>36</v>
      </c>
      <c r="E88" t="s">
        <v>723</v>
      </c>
      <c r="F88">
        <v>1024624.2380846444</v>
      </c>
      <c r="I88">
        <v>7700.7083333333339</v>
      </c>
      <c r="J88">
        <v>6757.1310000000003</v>
      </c>
      <c r="K88">
        <v>5067.84825</v>
      </c>
      <c r="L88">
        <v>0</v>
      </c>
      <c r="M88">
        <v>0</v>
      </c>
      <c r="N88">
        <v>0</v>
      </c>
      <c r="O88">
        <v>0</v>
      </c>
      <c r="P88">
        <v>0</v>
      </c>
      <c r="Q88">
        <v>0</v>
      </c>
      <c r="R88">
        <v>0</v>
      </c>
      <c r="S88">
        <v>0</v>
      </c>
      <c r="T88">
        <v>40936.25</v>
      </c>
      <c r="U88">
        <v>40936.25</v>
      </c>
      <c r="V88">
        <v>40936.25</v>
      </c>
      <c r="W88">
        <v>40936.25</v>
      </c>
      <c r="X88">
        <v>0</v>
      </c>
      <c r="Y88">
        <v>0</v>
      </c>
      <c r="Z88">
        <v>17786</v>
      </c>
      <c r="AA88">
        <v>0</v>
      </c>
      <c r="AB88">
        <v>0</v>
      </c>
      <c r="AC88">
        <v>0</v>
      </c>
      <c r="AD88">
        <v>0</v>
      </c>
      <c r="AE88">
        <v>0</v>
      </c>
      <c r="AF88">
        <v>0</v>
      </c>
      <c r="AG88">
        <v>0</v>
      </c>
      <c r="AH88">
        <v>5447</v>
      </c>
      <c r="AI88">
        <v>26440</v>
      </c>
      <c r="AJ88">
        <v>9357</v>
      </c>
      <c r="AK88">
        <v>0</v>
      </c>
      <c r="AL88">
        <v>0</v>
      </c>
      <c r="AM88">
        <v>0</v>
      </c>
      <c r="AN88">
        <v>1350</v>
      </c>
      <c r="AO88">
        <v>1470</v>
      </c>
      <c r="AP88">
        <v>0</v>
      </c>
      <c r="AQ88">
        <v>1086</v>
      </c>
      <c r="AR88">
        <v>0</v>
      </c>
      <c r="AS88">
        <v>8960</v>
      </c>
      <c r="AT88">
        <v>0</v>
      </c>
      <c r="AU88">
        <v>0</v>
      </c>
      <c r="AV88">
        <v>0</v>
      </c>
      <c r="AW88">
        <v>0</v>
      </c>
      <c r="AX88">
        <v>0</v>
      </c>
      <c r="AY88">
        <v>0</v>
      </c>
      <c r="AZ88">
        <v>0</v>
      </c>
      <c r="BA88">
        <v>0</v>
      </c>
      <c r="BB88">
        <v>0</v>
      </c>
      <c r="BC88" s="41">
        <v>255166.68758333335</v>
      </c>
      <c r="BD88">
        <v>255166.68758333335</v>
      </c>
      <c r="BF88">
        <v>224125</v>
      </c>
      <c r="BG88">
        <v>19525.687583333332</v>
      </c>
      <c r="BH88">
        <v>0</v>
      </c>
      <c r="BI88">
        <v>11516</v>
      </c>
      <c r="BJ88">
        <v>255166.68758333335</v>
      </c>
      <c r="BK88">
        <v>0</v>
      </c>
      <c r="BM88">
        <v>163745</v>
      </c>
      <c r="BN88">
        <v>0</v>
      </c>
      <c r="BP88" s="47">
        <f t="shared" si="1"/>
        <v>0</v>
      </c>
    </row>
    <row r="89" spans="1:68" x14ac:dyDescent="0.2">
      <c r="A89" t="s">
        <v>637</v>
      </c>
      <c r="B89">
        <v>2429</v>
      </c>
      <c r="C89" t="s">
        <v>281</v>
      </c>
      <c r="D89" t="s">
        <v>36</v>
      </c>
      <c r="E89" t="s">
        <v>724</v>
      </c>
      <c r="F89">
        <v>771219.0129225225</v>
      </c>
      <c r="I89">
        <v>8170.0437499999998</v>
      </c>
      <c r="J89">
        <v>19208.035</v>
      </c>
      <c r="K89">
        <v>294.02624999999989</v>
      </c>
      <c r="L89">
        <v>0</v>
      </c>
      <c r="M89">
        <v>0</v>
      </c>
      <c r="N89">
        <v>0</v>
      </c>
      <c r="O89">
        <v>0</v>
      </c>
      <c r="P89">
        <v>0</v>
      </c>
      <c r="Q89">
        <v>0</v>
      </c>
      <c r="R89">
        <v>0</v>
      </c>
      <c r="S89">
        <v>0</v>
      </c>
      <c r="T89">
        <v>13113.75</v>
      </c>
      <c r="U89">
        <v>13113.75</v>
      </c>
      <c r="V89">
        <v>13113.75</v>
      </c>
      <c r="W89">
        <v>13113.75</v>
      </c>
      <c r="X89">
        <v>0</v>
      </c>
      <c r="Y89">
        <v>0</v>
      </c>
      <c r="Z89">
        <v>17170</v>
      </c>
      <c r="AA89">
        <v>0</v>
      </c>
      <c r="AB89">
        <v>0</v>
      </c>
      <c r="AC89">
        <v>0</v>
      </c>
      <c r="AD89">
        <v>0</v>
      </c>
      <c r="AE89">
        <v>0</v>
      </c>
      <c r="AF89">
        <v>0</v>
      </c>
      <c r="AG89">
        <v>0</v>
      </c>
      <c r="AH89">
        <v>52867</v>
      </c>
      <c r="AI89">
        <v>27103</v>
      </c>
      <c r="AJ89">
        <v>9592</v>
      </c>
      <c r="AK89">
        <v>0</v>
      </c>
      <c r="AL89">
        <v>0</v>
      </c>
      <c r="AM89">
        <v>0</v>
      </c>
      <c r="AN89">
        <v>900</v>
      </c>
      <c r="AO89">
        <v>0</v>
      </c>
      <c r="AP89">
        <v>0</v>
      </c>
      <c r="AQ89">
        <v>2655</v>
      </c>
      <c r="AR89">
        <v>0</v>
      </c>
      <c r="AS89">
        <v>8120</v>
      </c>
      <c r="AT89">
        <v>0</v>
      </c>
      <c r="AU89">
        <v>0</v>
      </c>
      <c r="AV89">
        <v>0</v>
      </c>
      <c r="AW89">
        <v>0</v>
      </c>
      <c r="AX89">
        <v>0</v>
      </c>
      <c r="AY89">
        <v>0</v>
      </c>
      <c r="AZ89">
        <v>0</v>
      </c>
      <c r="BA89">
        <v>0</v>
      </c>
      <c r="BB89">
        <v>0</v>
      </c>
      <c r="BC89" s="41">
        <v>198534.10499999998</v>
      </c>
      <c r="BD89">
        <v>198534.10499999998</v>
      </c>
      <c r="BF89">
        <v>160087</v>
      </c>
      <c r="BG89">
        <v>27672.105</v>
      </c>
      <c r="BH89">
        <v>0</v>
      </c>
      <c r="BI89">
        <v>10775</v>
      </c>
      <c r="BJ89">
        <v>198534.10500000001</v>
      </c>
      <c r="BK89">
        <v>0</v>
      </c>
      <c r="BM89">
        <v>52455</v>
      </c>
      <c r="BN89">
        <v>0</v>
      </c>
      <c r="BP89" s="47">
        <f t="shared" si="1"/>
        <v>0</v>
      </c>
    </row>
    <row r="90" spans="1:68" x14ac:dyDescent="0.2">
      <c r="A90" t="s">
        <v>641</v>
      </c>
      <c r="B90">
        <v>3411</v>
      </c>
      <c r="C90" t="s">
        <v>283</v>
      </c>
      <c r="D90" t="s">
        <v>36</v>
      </c>
      <c r="E90" t="s">
        <v>725</v>
      </c>
      <c r="F90">
        <v>898180.52954980836</v>
      </c>
      <c r="I90">
        <v>14337.802452919856</v>
      </c>
      <c r="J90">
        <v>25009.738333333335</v>
      </c>
      <c r="K90">
        <v>5232.0537500000009</v>
      </c>
      <c r="L90">
        <v>18937</v>
      </c>
      <c r="M90">
        <v>0</v>
      </c>
      <c r="N90">
        <v>0</v>
      </c>
      <c r="O90">
        <v>0</v>
      </c>
      <c r="P90">
        <v>0</v>
      </c>
      <c r="Q90">
        <v>0</v>
      </c>
      <c r="R90">
        <v>0</v>
      </c>
      <c r="S90">
        <v>0</v>
      </c>
      <c r="T90">
        <v>33780</v>
      </c>
      <c r="U90">
        <v>33780</v>
      </c>
      <c r="V90">
        <v>33780</v>
      </c>
      <c r="W90">
        <v>33780</v>
      </c>
      <c r="X90">
        <v>0</v>
      </c>
      <c r="Y90">
        <v>0</v>
      </c>
      <c r="Z90">
        <v>17096</v>
      </c>
      <c r="AA90">
        <v>0</v>
      </c>
      <c r="AB90">
        <v>0</v>
      </c>
      <c r="AC90">
        <v>0</v>
      </c>
      <c r="AD90">
        <v>0</v>
      </c>
      <c r="AE90">
        <v>0</v>
      </c>
      <c r="AF90">
        <v>0</v>
      </c>
      <c r="AG90">
        <v>0</v>
      </c>
      <c r="AH90">
        <v>21652</v>
      </c>
      <c r="AI90">
        <v>29470.739999999998</v>
      </c>
      <c r="AJ90">
        <v>9733</v>
      </c>
      <c r="AK90">
        <v>0</v>
      </c>
      <c r="AL90">
        <v>0</v>
      </c>
      <c r="AM90">
        <v>0</v>
      </c>
      <c r="AN90">
        <v>2700</v>
      </c>
      <c r="AO90">
        <v>0</v>
      </c>
      <c r="AP90">
        <v>0</v>
      </c>
      <c r="AQ90">
        <v>0</v>
      </c>
      <c r="AR90">
        <v>0</v>
      </c>
      <c r="AS90">
        <v>7800</v>
      </c>
      <c r="AT90">
        <v>0</v>
      </c>
      <c r="AU90">
        <v>0</v>
      </c>
      <c r="AV90">
        <v>0</v>
      </c>
      <c r="AW90">
        <v>0</v>
      </c>
      <c r="AX90">
        <v>0</v>
      </c>
      <c r="AY90">
        <v>0</v>
      </c>
      <c r="AZ90">
        <v>0</v>
      </c>
      <c r="BA90">
        <v>0</v>
      </c>
      <c r="BB90">
        <v>0</v>
      </c>
      <c r="BC90" s="41">
        <v>287088.33453625318</v>
      </c>
      <c r="BD90">
        <v>287088.33453625318</v>
      </c>
      <c r="BF90">
        <v>215771.74</v>
      </c>
      <c r="BG90">
        <v>63516.594536253186</v>
      </c>
      <c r="BH90">
        <v>0</v>
      </c>
      <c r="BI90">
        <v>7800</v>
      </c>
      <c r="BJ90">
        <v>287088.33453625318</v>
      </c>
      <c r="BK90">
        <v>0</v>
      </c>
      <c r="BM90">
        <v>135120</v>
      </c>
      <c r="BN90">
        <v>0</v>
      </c>
      <c r="BP90" s="47">
        <f t="shared" si="1"/>
        <v>0</v>
      </c>
    </row>
    <row r="91" spans="1:68" x14ac:dyDescent="0.2">
      <c r="A91" t="s">
        <v>641</v>
      </c>
      <c r="B91">
        <v>2474</v>
      </c>
      <c r="C91" t="s">
        <v>285</v>
      </c>
      <c r="D91" t="s">
        <v>36</v>
      </c>
      <c r="E91" t="s">
        <v>726</v>
      </c>
      <c r="F91">
        <v>1751137.3085969796</v>
      </c>
      <c r="I91">
        <v>444.34291666666661</v>
      </c>
      <c r="J91">
        <v>0</v>
      </c>
      <c r="K91">
        <v>0</v>
      </c>
      <c r="L91">
        <v>4598</v>
      </c>
      <c r="M91">
        <v>0</v>
      </c>
      <c r="N91">
        <v>0</v>
      </c>
      <c r="O91">
        <v>0</v>
      </c>
      <c r="P91">
        <v>0</v>
      </c>
      <c r="Q91">
        <v>0</v>
      </c>
      <c r="R91">
        <v>0</v>
      </c>
      <c r="S91">
        <v>0</v>
      </c>
      <c r="T91">
        <v>40677.5</v>
      </c>
      <c r="U91">
        <v>40677.5</v>
      </c>
      <c r="V91">
        <v>40677.5</v>
      </c>
      <c r="W91">
        <v>40677.5</v>
      </c>
      <c r="X91">
        <v>0</v>
      </c>
      <c r="Y91">
        <v>0</v>
      </c>
      <c r="Z91">
        <v>19558</v>
      </c>
      <c r="AA91">
        <v>0</v>
      </c>
      <c r="AB91">
        <v>0</v>
      </c>
      <c r="AC91">
        <v>0</v>
      </c>
      <c r="AD91">
        <v>0</v>
      </c>
      <c r="AE91">
        <v>0</v>
      </c>
      <c r="AF91">
        <v>0</v>
      </c>
      <c r="AG91">
        <v>0</v>
      </c>
      <c r="AH91">
        <v>59874</v>
      </c>
      <c r="AI91">
        <v>55137</v>
      </c>
      <c r="AJ91">
        <v>19513</v>
      </c>
      <c r="AK91">
        <v>0</v>
      </c>
      <c r="AL91">
        <v>0</v>
      </c>
      <c r="AM91">
        <v>0</v>
      </c>
      <c r="AN91">
        <v>10350</v>
      </c>
      <c r="AO91">
        <v>12540</v>
      </c>
      <c r="AP91">
        <v>0</v>
      </c>
      <c r="AQ91">
        <v>285</v>
      </c>
      <c r="AR91">
        <v>0</v>
      </c>
      <c r="AS91">
        <v>19600</v>
      </c>
      <c r="AT91">
        <v>0</v>
      </c>
      <c r="AU91">
        <v>0</v>
      </c>
      <c r="AV91">
        <v>0</v>
      </c>
      <c r="AW91">
        <v>0</v>
      </c>
      <c r="AX91">
        <v>0</v>
      </c>
      <c r="AY91">
        <v>0</v>
      </c>
      <c r="AZ91">
        <v>0</v>
      </c>
      <c r="BA91">
        <v>0</v>
      </c>
      <c r="BB91">
        <v>0</v>
      </c>
      <c r="BC91" s="41">
        <v>364609.34291666665</v>
      </c>
      <c r="BD91">
        <v>364609.34291666665</v>
      </c>
      <c r="BF91">
        <v>327142</v>
      </c>
      <c r="BG91">
        <v>5042.3429166666665</v>
      </c>
      <c r="BH91">
        <v>0</v>
      </c>
      <c r="BI91">
        <v>32425</v>
      </c>
      <c r="BJ91">
        <v>364609.34291666665</v>
      </c>
      <c r="BK91">
        <v>0</v>
      </c>
      <c r="BM91">
        <v>162710</v>
      </c>
      <c r="BN91">
        <v>0</v>
      </c>
      <c r="BP91" s="47">
        <f t="shared" si="1"/>
        <v>0</v>
      </c>
    </row>
    <row r="92" spans="1:68" x14ac:dyDescent="0.2">
      <c r="A92" t="s">
        <v>637</v>
      </c>
      <c r="B92">
        <v>2288</v>
      </c>
      <c r="C92" t="s">
        <v>287</v>
      </c>
      <c r="D92" t="s">
        <v>36</v>
      </c>
      <c r="E92" t="s">
        <v>727</v>
      </c>
      <c r="F92">
        <v>1763935.7291395157</v>
      </c>
      <c r="I92">
        <v>5803.4479166666679</v>
      </c>
      <c r="J92">
        <v>6828.5010000000011</v>
      </c>
      <c r="K92">
        <v>1237.1580000000004</v>
      </c>
      <c r="L92">
        <v>84069.333333333328</v>
      </c>
      <c r="M92">
        <v>0</v>
      </c>
      <c r="N92">
        <v>0</v>
      </c>
      <c r="O92">
        <v>0</v>
      </c>
      <c r="P92">
        <v>0</v>
      </c>
      <c r="Q92">
        <v>38892.147434811472</v>
      </c>
      <c r="R92">
        <v>31113.717947849174</v>
      </c>
      <c r="S92">
        <v>50829.827883963808</v>
      </c>
      <c r="T92">
        <v>40763.75</v>
      </c>
      <c r="U92">
        <v>40763.75</v>
      </c>
      <c r="V92">
        <v>40763.75</v>
      </c>
      <c r="W92">
        <v>40763.75</v>
      </c>
      <c r="X92">
        <v>0</v>
      </c>
      <c r="Y92">
        <v>0</v>
      </c>
      <c r="Z92">
        <v>19581</v>
      </c>
      <c r="AA92">
        <v>0</v>
      </c>
      <c r="AB92">
        <v>0</v>
      </c>
      <c r="AC92">
        <v>0</v>
      </c>
      <c r="AD92">
        <v>0</v>
      </c>
      <c r="AE92">
        <v>0</v>
      </c>
      <c r="AF92">
        <v>0</v>
      </c>
      <c r="AG92">
        <v>0</v>
      </c>
      <c r="AH92">
        <v>50449</v>
      </c>
      <c r="AI92">
        <v>54872</v>
      </c>
      <c r="AJ92">
        <v>19420</v>
      </c>
      <c r="AK92">
        <v>0</v>
      </c>
      <c r="AL92">
        <v>0</v>
      </c>
      <c r="AM92">
        <v>0</v>
      </c>
      <c r="AN92">
        <v>9450</v>
      </c>
      <c r="AO92">
        <v>14809</v>
      </c>
      <c r="AP92">
        <v>0</v>
      </c>
      <c r="AQ92">
        <v>7026</v>
      </c>
      <c r="AR92">
        <v>0</v>
      </c>
      <c r="AS92">
        <v>20020</v>
      </c>
      <c r="AT92">
        <v>0</v>
      </c>
      <c r="AU92">
        <v>0</v>
      </c>
      <c r="AV92">
        <v>0</v>
      </c>
      <c r="AW92">
        <v>0</v>
      </c>
      <c r="AX92">
        <v>0</v>
      </c>
      <c r="AY92">
        <v>0</v>
      </c>
      <c r="AZ92">
        <v>0</v>
      </c>
      <c r="BA92">
        <v>0</v>
      </c>
      <c r="BB92">
        <v>0</v>
      </c>
      <c r="BC92" s="41">
        <v>577456.13351662445</v>
      </c>
      <c r="BD92">
        <v>577456.13351662445</v>
      </c>
      <c r="BF92">
        <v>316827</v>
      </c>
      <c r="BG92">
        <v>218774.13351662445</v>
      </c>
      <c r="BH92">
        <v>0</v>
      </c>
      <c r="BI92">
        <v>41855</v>
      </c>
      <c r="BJ92">
        <v>577456.13351662445</v>
      </c>
      <c r="BK92">
        <v>0</v>
      </c>
      <c r="BM92">
        <v>163055</v>
      </c>
      <c r="BN92">
        <v>120835.69326662445</v>
      </c>
      <c r="BP92" s="47">
        <f t="shared" si="1"/>
        <v>0</v>
      </c>
    </row>
    <row r="93" spans="1:68" x14ac:dyDescent="0.2">
      <c r="A93" t="s">
        <v>641</v>
      </c>
      <c r="B93">
        <v>3317</v>
      </c>
      <c r="C93" t="s">
        <v>289</v>
      </c>
      <c r="D93" t="s">
        <v>36</v>
      </c>
      <c r="E93" t="s">
        <v>728</v>
      </c>
      <c r="F93">
        <v>1072953.081111525</v>
      </c>
      <c r="I93">
        <v>9884.6766666666663</v>
      </c>
      <c r="J93">
        <v>6785.183</v>
      </c>
      <c r="K93">
        <v>2856.1372500000002</v>
      </c>
      <c r="L93">
        <v>0</v>
      </c>
      <c r="M93">
        <v>0</v>
      </c>
      <c r="N93">
        <v>0</v>
      </c>
      <c r="O93">
        <v>0</v>
      </c>
      <c r="P93">
        <v>0</v>
      </c>
      <c r="Q93">
        <v>0</v>
      </c>
      <c r="R93">
        <v>0</v>
      </c>
      <c r="S93">
        <v>0</v>
      </c>
      <c r="T93">
        <v>26563.75</v>
      </c>
      <c r="U93">
        <v>26563.75</v>
      </c>
      <c r="V93">
        <v>25555</v>
      </c>
      <c r="W93">
        <v>26227.5</v>
      </c>
      <c r="X93">
        <v>0</v>
      </c>
      <c r="Y93">
        <v>0</v>
      </c>
      <c r="Z93">
        <v>17948</v>
      </c>
      <c r="AA93">
        <v>0</v>
      </c>
      <c r="AB93">
        <v>0</v>
      </c>
      <c r="AC93">
        <v>0</v>
      </c>
      <c r="AD93">
        <v>0</v>
      </c>
      <c r="AE93">
        <v>0</v>
      </c>
      <c r="AF93">
        <v>0</v>
      </c>
      <c r="AG93">
        <v>0</v>
      </c>
      <c r="AH93">
        <v>19548</v>
      </c>
      <c r="AI93">
        <v>33481</v>
      </c>
      <c r="AJ93">
        <v>11849</v>
      </c>
      <c r="AK93">
        <v>0</v>
      </c>
      <c r="AL93">
        <v>0</v>
      </c>
      <c r="AM93">
        <v>0</v>
      </c>
      <c r="AN93">
        <v>3600</v>
      </c>
      <c r="AO93">
        <v>0</v>
      </c>
      <c r="AP93">
        <v>0</v>
      </c>
      <c r="AQ93">
        <v>0</v>
      </c>
      <c r="AR93">
        <v>0</v>
      </c>
      <c r="AS93">
        <v>9240</v>
      </c>
      <c r="AT93">
        <v>0</v>
      </c>
      <c r="AU93">
        <v>0</v>
      </c>
      <c r="AV93">
        <v>0</v>
      </c>
      <c r="AW93">
        <v>0</v>
      </c>
      <c r="AX93">
        <v>0</v>
      </c>
      <c r="AY93">
        <v>0</v>
      </c>
      <c r="AZ93">
        <v>0</v>
      </c>
      <c r="BA93">
        <v>0</v>
      </c>
      <c r="BB93">
        <v>0</v>
      </c>
      <c r="BC93" s="41">
        <v>220101.99691666669</v>
      </c>
      <c r="BD93">
        <v>220101.99691666669</v>
      </c>
      <c r="BF93">
        <v>191336</v>
      </c>
      <c r="BG93">
        <v>19525.996916666667</v>
      </c>
      <c r="BH93">
        <v>0</v>
      </c>
      <c r="BI93">
        <v>9240</v>
      </c>
      <c r="BJ93">
        <v>220101.99691666666</v>
      </c>
      <c r="BK93">
        <v>0</v>
      </c>
      <c r="BM93">
        <v>104910</v>
      </c>
      <c r="BN93">
        <v>0</v>
      </c>
      <c r="BP93" s="47">
        <f t="shared" si="1"/>
        <v>0</v>
      </c>
    </row>
    <row r="94" spans="1:68" x14ac:dyDescent="0.2">
      <c r="A94" t="s">
        <v>639</v>
      </c>
      <c r="B94">
        <v>2015</v>
      </c>
      <c r="C94" t="s">
        <v>291</v>
      </c>
      <c r="D94" t="s">
        <v>115</v>
      </c>
      <c r="E94" t="s">
        <v>729</v>
      </c>
      <c r="F94">
        <v>2033198.1886965886</v>
      </c>
      <c r="I94">
        <v>10607.5625</v>
      </c>
      <c r="J94">
        <v>5384.0290000000005</v>
      </c>
      <c r="K94">
        <v>4148.0217499999999</v>
      </c>
      <c r="L94">
        <v>14517.003333333334</v>
      </c>
      <c r="M94">
        <v>0</v>
      </c>
      <c r="N94">
        <v>0</v>
      </c>
      <c r="O94">
        <v>0</v>
      </c>
      <c r="P94">
        <v>0</v>
      </c>
      <c r="Q94">
        <v>0</v>
      </c>
      <c r="R94">
        <v>0</v>
      </c>
      <c r="S94">
        <v>0</v>
      </c>
      <c r="T94">
        <v>54050</v>
      </c>
      <c r="U94">
        <v>54050</v>
      </c>
      <c r="V94">
        <v>53041.25</v>
      </c>
      <c r="W94">
        <v>53713.75</v>
      </c>
      <c r="X94">
        <v>0</v>
      </c>
      <c r="Y94">
        <v>0</v>
      </c>
      <c r="Z94">
        <v>19548</v>
      </c>
      <c r="AA94">
        <v>0</v>
      </c>
      <c r="AB94">
        <v>0</v>
      </c>
      <c r="AC94">
        <v>0</v>
      </c>
      <c r="AD94">
        <v>0</v>
      </c>
      <c r="AE94">
        <v>0</v>
      </c>
      <c r="AF94">
        <v>0</v>
      </c>
      <c r="AG94">
        <v>0</v>
      </c>
      <c r="AH94">
        <v>52167</v>
      </c>
      <c r="AI94">
        <v>66164</v>
      </c>
      <c r="AJ94">
        <v>23416</v>
      </c>
      <c r="AK94">
        <v>0</v>
      </c>
      <c r="AL94">
        <v>0</v>
      </c>
      <c r="AM94">
        <v>0</v>
      </c>
      <c r="AN94">
        <v>5400</v>
      </c>
      <c r="AO94">
        <v>0</v>
      </c>
      <c r="AP94">
        <v>0</v>
      </c>
      <c r="AQ94">
        <v>5440</v>
      </c>
      <c r="AR94">
        <v>0</v>
      </c>
      <c r="AS94">
        <v>19140</v>
      </c>
      <c r="AT94">
        <v>0</v>
      </c>
      <c r="AU94">
        <v>0</v>
      </c>
      <c r="AV94">
        <v>0</v>
      </c>
      <c r="AW94">
        <v>0</v>
      </c>
      <c r="AX94">
        <v>0</v>
      </c>
      <c r="AY94">
        <v>0</v>
      </c>
      <c r="AZ94">
        <v>0</v>
      </c>
      <c r="BA94">
        <v>0</v>
      </c>
      <c r="BB94">
        <v>0</v>
      </c>
      <c r="BC94" s="41">
        <v>440786.61658333335</v>
      </c>
      <c r="BD94">
        <v>440786.61658333335</v>
      </c>
      <c r="BF94">
        <v>381550</v>
      </c>
      <c r="BG94">
        <v>34656.616583333336</v>
      </c>
      <c r="BH94">
        <v>0</v>
      </c>
      <c r="BI94">
        <v>24580</v>
      </c>
      <c r="BJ94">
        <v>440786.61658333335</v>
      </c>
      <c r="BK94">
        <v>0</v>
      </c>
      <c r="BM94">
        <v>214855</v>
      </c>
      <c r="BN94">
        <v>0</v>
      </c>
      <c r="BP94" s="47">
        <f t="shared" si="1"/>
        <v>0</v>
      </c>
    </row>
    <row r="95" spans="1:68" x14ac:dyDescent="0.2">
      <c r="A95" t="s">
        <v>641</v>
      </c>
      <c r="B95">
        <v>3352</v>
      </c>
      <c r="C95" t="s">
        <v>293</v>
      </c>
      <c r="D95" t="s">
        <v>36</v>
      </c>
      <c r="E95" t="s">
        <v>730</v>
      </c>
      <c r="F95">
        <v>930532.29354933382</v>
      </c>
      <c r="I95">
        <v>0</v>
      </c>
      <c r="J95">
        <v>0</v>
      </c>
      <c r="K95">
        <v>0</v>
      </c>
      <c r="L95">
        <v>0</v>
      </c>
      <c r="M95">
        <v>0</v>
      </c>
      <c r="N95">
        <v>0</v>
      </c>
      <c r="O95">
        <v>0</v>
      </c>
      <c r="P95">
        <v>0</v>
      </c>
      <c r="Q95">
        <v>0</v>
      </c>
      <c r="R95">
        <v>0</v>
      </c>
      <c r="S95">
        <v>0</v>
      </c>
      <c r="T95">
        <v>19166.25</v>
      </c>
      <c r="U95">
        <v>19166.25</v>
      </c>
      <c r="V95">
        <v>19166.25</v>
      </c>
      <c r="W95">
        <v>19166.25</v>
      </c>
      <c r="X95">
        <v>0</v>
      </c>
      <c r="Y95">
        <v>0</v>
      </c>
      <c r="Z95">
        <v>17776</v>
      </c>
      <c r="AA95">
        <v>0</v>
      </c>
      <c r="AB95">
        <v>0</v>
      </c>
      <c r="AC95">
        <v>0</v>
      </c>
      <c r="AD95">
        <v>0</v>
      </c>
      <c r="AE95">
        <v>0</v>
      </c>
      <c r="AF95">
        <v>0</v>
      </c>
      <c r="AG95">
        <v>0</v>
      </c>
      <c r="AH95">
        <v>30543</v>
      </c>
      <c r="AI95">
        <v>30558</v>
      </c>
      <c r="AJ95">
        <v>10815</v>
      </c>
      <c r="AK95">
        <v>0</v>
      </c>
      <c r="AL95">
        <v>0</v>
      </c>
      <c r="AM95">
        <v>0</v>
      </c>
      <c r="AN95">
        <v>6750</v>
      </c>
      <c r="AO95">
        <v>0</v>
      </c>
      <c r="AP95">
        <v>0</v>
      </c>
      <c r="AQ95">
        <v>673</v>
      </c>
      <c r="AR95">
        <v>0</v>
      </c>
      <c r="AS95">
        <v>9850</v>
      </c>
      <c r="AT95">
        <v>0</v>
      </c>
      <c r="AU95">
        <v>0</v>
      </c>
      <c r="AV95">
        <v>0</v>
      </c>
      <c r="AW95">
        <v>0</v>
      </c>
      <c r="AX95">
        <v>0</v>
      </c>
      <c r="AY95">
        <v>0</v>
      </c>
      <c r="AZ95">
        <v>0</v>
      </c>
      <c r="BA95">
        <v>0</v>
      </c>
      <c r="BB95">
        <v>0</v>
      </c>
      <c r="BC95" s="41">
        <v>183630</v>
      </c>
      <c r="BD95">
        <v>183630</v>
      </c>
      <c r="BF95">
        <v>173107</v>
      </c>
      <c r="BG95">
        <v>0</v>
      </c>
      <c r="BH95">
        <v>0</v>
      </c>
      <c r="BI95">
        <v>10523</v>
      </c>
      <c r="BJ95">
        <v>183630</v>
      </c>
      <c r="BK95">
        <v>0</v>
      </c>
      <c r="BM95">
        <v>76665</v>
      </c>
      <c r="BN95">
        <v>0</v>
      </c>
      <c r="BP95" s="47">
        <f t="shared" si="1"/>
        <v>0</v>
      </c>
    </row>
    <row r="96" spans="1:68" x14ac:dyDescent="0.2">
      <c r="A96" t="s">
        <v>641</v>
      </c>
      <c r="B96">
        <v>2005</v>
      </c>
      <c r="C96" t="s">
        <v>295</v>
      </c>
      <c r="D96" t="s">
        <v>36</v>
      </c>
      <c r="E96" t="s">
        <v>731</v>
      </c>
      <c r="F96">
        <v>2559490.2428487353</v>
      </c>
      <c r="I96">
        <v>6721.0249999999996</v>
      </c>
      <c r="J96">
        <v>6598</v>
      </c>
      <c r="K96">
        <v>4289.7</v>
      </c>
      <c r="L96">
        <v>0</v>
      </c>
      <c r="M96">
        <v>0</v>
      </c>
      <c r="N96">
        <v>0</v>
      </c>
      <c r="O96">
        <v>0</v>
      </c>
      <c r="P96">
        <v>0</v>
      </c>
      <c r="Q96">
        <v>79802.992645341015</v>
      </c>
      <c r="R96">
        <v>63842.394116272808</v>
      </c>
      <c r="S96">
        <v>2393.5424333584378</v>
      </c>
      <c r="T96">
        <v>45531.25</v>
      </c>
      <c r="U96">
        <v>45531.25</v>
      </c>
      <c r="V96">
        <v>43513.75</v>
      </c>
      <c r="W96">
        <v>44858.75</v>
      </c>
      <c r="X96">
        <v>0</v>
      </c>
      <c r="Y96">
        <v>0</v>
      </c>
      <c r="Z96">
        <v>21631</v>
      </c>
      <c r="AA96">
        <v>0</v>
      </c>
      <c r="AB96">
        <v>0</v>
      </c>
      <c r="AC96">
        <v>0</v>
      </c>
      <c r="AD96">
        <v>0</v>
      </c>
      <c r="AE96">
        <v>0</v>
      </c>
      <c r="AF96">
        <v>0</v>
      </c>
      <c r="AG96">
        <v>0</v>
      </c>
      <c r="AH96">
        <v>92705</v>
      </c>
      <c r="AI96">
        <v>93799</v>
      </c>
      <c r="AJ96">
        <v>33197</v>
      </c>
      <c r="AK96">
        <v>0</v>
      </c>
      <c r="AL96">
        <v>0</v>
      </c>
      <c r="AM96">
        <v>0</v>
      </c>
      <c r="AN96">
        <v>5400</v>
      </c>
      <c r="AO96">
        <v>43682</v>
      </c>
      <c r="AP96">
        <v>209</v>
      </c>
      <c r="AQ96">
        <v>650</v>
      </c>
      <c r="AR96">
        <v>0</v>
      </c>
      <c r="AS96">
        <v>30570</v>
      </c>
      <c r="AT96">
        <v>0</v>
      </c>
      <c r="AU96">
        <v>0</v>
      </c>
      <c r="AV96">
        <v>0</v>
      </c>
      <c r="AW96">
        <v>0</v>
      </c>
      <c r="AX96">
        <v>0</v>
      </c>
      <c r="AY96">
        <v>0</v>
      </c>
      <c r="AZ96">
        <v>0</v>
      </c>
      <c r="BA96">
        <v>0</v>
      </c>
      <c r="BB96">
        <v>0</v>
      </c>
      <c r="BC96" s="41">
        <v>664925.65419497225</v>
      </c>
      <c r="BD96">
        <v>664925.65419497225</v>
      </c>
      <c r="BF96">
        <v>426167</v>
      </c>
      <c r="BG96">
        <v>163647.65419497225</v>
      </c>
      <c r="BH96">
        <v>0</v>
      </c>
      <c r="BI96">
        <v>75111</v>
      </c>
      <c r="BJ96">
        <v>664925.65419497225</v>
      </c>
      <c r="BK96">
        <v>0</v>
      </c>
      <c r="BM96">
        <v>179435</v>
      </c>
      <c r="BN96">
        <v>146038.92919497227</v>
      </c>
      <c r="BP96" s="47">
        <f t="shared" si="1"/>
        <v>0</v>
      </c>
    </row>
    <row r="97" spans="1:68" x14ac:dyDescent="0.2">
      <c r="A97" t="s">
        <v>637</v>
      </c>
      <c r="B97">
        <v>2118</v>
      </c>
      <c r="C97" t="s">
        <v>297</v>
      </c>
      <c r="D97" t="s">
        <v>36</v>
      </c>
      <c r="E97" t="s">
        <v>732</v>
      </c>
      <c r="F97">
        <v>1734361.653799885</v>
      </c>
      <c r="I97">
        <v>12999.468333333331</v>
      </c>
      <c r="J97">
        <v>10831.810333333333</v>
      </c>
      <c r="K97">
        <v>3521.9827500000001</v>
      </c>
      <c r="L97">
        <v>0</v>
      </c>
      <c r="M97">
        <v>0</v>
      </c>
      <c r="N97">
        <v>0</v>
      </c>
      <c r="O97">
        <v>0</v>
      </c>
      <c r="P97">
        <v>0</v>
      </c>
      <c r="Q97">
        <v>0</v>
      </c>
      <c r="R97">
        <v>0</v>
      </c>
      <c r="S97">
        <v>0</v>
      </c>
      <c r="T97">
        <v>33521.25</v>
      </c>
      <c r="U97">
        <v>33521.25</v>
      </c>
      <c r="V97">
        <v>33521.25</v>
      </c>
      <c r="W97">
        <v>33521.25</v>
      </c>
      <c r="X97">
        <v>0</v>
      </c>
      <c r="Y97">
        <v>0</v>
      </c>
      <c r="Z97">
        <v>19511</v>
      </c>
      <c r="AA97">
        <v>0</v>
      </c>
      <c r="AB97">
        <v>0</v>
      </c>
      <c r="AC97">
        <v>0</v>
      </c>
      <c r="AD97">
        <v>0</v>
      </c>
      <c r="AE97">
        <v>0</v>
      </c>
      <c r="AF97">
        <v>0</v>
      </c>
      <c r="AG97">
        <v>0</v>
      </c>
      <c r="AH97">
        <v>58073</v>
      </c>
      <c r="AI97">
        <v>55004</v>
      </c>
      <c r="AJ97">
        <v>19466</v>
      </c>
      <c r="AK97">
        <v>0</v>
      </c>
      <c r="AL97">
        <v>0</v>
      </c>
      <c r="AM97">
        <v>0</v>
      </c>
      <c r="AN97">
        <v>9000</v>
      </c>
      <c r="AO97">
        <v>3031</v>
      </c>
      <c r="AP97">
        <v>0</v>
      </c>
      <c r="AQ97">
        <v>0</v>
      </c>
      <c r="AR97">
        <v>0</v>
      </c>
      <c r="AS97">
        <v>19280</v>
      </c>
      <c r="AT97">
        <v>0</v>
      </c>
      <c r="AU97">
        <v>0</v>
      </c>
      <c r="AV97">
        <v>0</v>
      </c>
      <c r="AW97">
        <v>0</v>
      </c>
      <c r="AX97">
        <v>0</v>
      </c>
      <c r="AY97">
        <v>0</v>
      </c>
      <c r="AZ97">
        <v>0</v>
      </c>
      <c r="BA97">
        <v>0</v>
      </c>
      <c r="BB97">
        <v>0</v>
      </c>
      <c r="BC97" s="41">
        <v>344803.26141666668</v>
      </c>
      <c r="BD97">
        <v>344803.26141666668</v>
      </c>
      <c r="BF97">
        <v>295139</v>
      </c>
      <c r="BG97">
        <v>27353.261416666664</v>
      </c>
      <c r="BH97">
        <v>0</v>
      </c>
      <c r="BI97">
        <v>22311</v>
      </c>
      <c r="BJ97">
        <v>344803.26141666668</v>
      </c>
      <c r="BK97">
        <v>0</v>
      </c>
      <c r="BM97">
        <v>134085</v>
      </c>
      <c r="BN97">
        <v>0</v>
      </c>
      <c r="BP97" s="47">
        <f t="shared" si="1"/>
        <v>0</v>
      </c>
    </row>
    <row r="98" spans="1:68" x14ac:dyDescent="0.2">
      <c r="A98" t="s">
        <v>641</v>
      </c>
      <c r="B98">
        <v>2115</v>
      </c>
      <c r="C98" t="s">
        <v>299</v>
      </c>
      <c r="D98" t="s">
        <v>36</v>
      </c>
      <c r="E98" t="s">
        <v>733</v>
      </c>
      <c r="F98">
        <v>1429852.5130082665</v>
      </c>
      <c r="I98">
        <v>5359.2160000000003</v>
      </c>
      <c r="J98">
        <v>5926.1409999999996</v>
      </c>
      <c r="K98">
        <v>3216.2249999999999</v>
      </c>
      <c r="L98">
        <v>0</v>
      </c>
      <c r="M98">
        <v>0</v>
      </c>
      <c r="N98">
        <v>0</v>
      </c>
      <c r="O98">
        <v>0</v>
      </c>
      <c r="P98">
        <v>0</v>
      </c>
      <c r="Q98">
        <v>0</v>
      </c>
      <c r="R98">
        <v>0</v>
      </c>
      <c r="S98">
        <v>0</v>
      </c>
      <c r="T98">
        <v>52351.25</v>
      </c>
      <c r="U98">
        <v>52351.25</v>
      </c>
      <c r="V98">
        <v>52351.25</v>
      </c>
      <c r="W98">
        <v>52351.25</v>
      </c>
      <c r="X98">
        <v>0</v>
      </c>
      <c r="Y98">
        <v>0</v>
      </c>
      <c r="Z98">
        <v>18531</v>
      </c>
      <c r="AA98">
        <v>0</v>
      </c>
      <c r="AB98">
        <v>0</v>
      </c>
      <c r="AC98">
        <v>0</v>
      </c>
      <c r="AD98">
        <v>0</v>
      </c>
      <c r="AE98">
        <v>0</v>
      </c>
      <c r="AF98">
        <v>0</v>
      </c>
      <c r="AG98">
        <v>0</v>
      </c>
      <c r="AH98">
        <v>36428</v>
      </c>
      <c r="AI98">
        <v>45571</v>
      </c>
      <c r="AJ98">
        <v>16127</v>
      </c>
      <c r="AK98">
        <v>0</v>
      </c>
      <c r="AL98">
        <v>0</v>
      </c>
      <c r="AM98">
        <v>0</v>
      </c>
      <c r="AN98">
        <v>13500</v>
      </c>
      <c r="AO98">
        <v>3881</v>
      </c>
      <c r="AP98">
        <v>0</v>
      </c>
      <c r="AQ98">
        <v>0</v>
      </c>
      <c r="AR98">
        <v>0</v>
      </c>
      <c r="AS98">
        <v>14980</v>
      </c>
      <c r="AT98">
        <v>7245.92</v>
      </c>
      <c r="AU98">
        <v>0</v>
      </c>
      <c r="AV98">
        <v>0</v>
      </c>
      <c r="AW98">
        <v>0</v>
      </c>
      <c r="AX98">
        <v>0</v>
      </c>
      <c r="AY98">
        <v>0</v>
      </c>
      <c r="AZ98">
        <v>0</v>
      </c>
      <c r="BA98">
        <v>0</v>
      </c>
      <c r="BB98">
        <v>0</v>
      </c>
      <c r="BC98" s="41">
        <v>380170.50199999998</v>
      </c>
      <c r="BD98">
        <v>380170.50199999998</v>
      </c>
      <c r="BF98">
        <v>339562</v>
      </c>
      <c r="BG98">
        <v>14501.582</v>
      </c>
      <c r="BH98">
        <v>0</v>
      </c>
      <c r="BI98">
        <v>26106.92</v>
      </c>
      <c r="BJ98">
        <v>380170.50199999998</v>
      </c>
      <c r="BK98">
        <v>0</v>
      </c>
      <c r="BM98">
        <v>209405</v>
      </c>
      <c r="BN98">
        <v>0</v>
      </c>
      <c r="BP98" s="47">
        <f t="shared" si="1"/>
        <v>0</v>
      </c>
    </row>
    <row r="99" spans="1:68" x14ac:dyDescent="0.2">
      <c r="A99" t="s">
        <v>641</v>
      </c>
      <c r="B99">
        <v>2441</v>
      </c>
      <c r="C99" t="s">
        <v>301</v>
      </c>
      <c r="D99" t="s">
        <v>36</v>
      </c>
      <c r="E99" t="s">
        <v>734</v>
      </c>
      <c r="F99">
        <v>1783156.9628465073</v>
      </c>
      <c r="I99">
        <v>0</v>
      </c>
      <c r="J99">
        <v>0</v>
      </c>
      <c r="K99">
        <v>0</v>
      </c>
      <c r="L99">
        <v>11562.663333333334</v>
      </c>
      <c r="M99">
        <v>0</v>
      </c>
      <c r="N99">
        <v>0</v>
      </c>
      <c r="O99">
        <v>0</v>
      </c>
      <c r="P99">
        <v>0</v>
      </c>
      <c r="Q99">
        <v>0</v>
      </c>
      <c r="R99">
        <v>0</v>
      </c>
      <c r="S99">
        <v>0</v>
      </c>
      <c r="T99">
        <v>80863.75</v>
      </c>
      <c r="U99">
        <v>80863.75</v>
      </c>
      <c r="V99">
        <v>79855</v>
      </c>
      <c r="W99">
        <v>80527.5</v>
      </c>
      <c r="X99">
        <v>0</v>
      </c>
      <c r="Y99">
        <v>0</v>
      </c>
      <c r="Z99">
        <v>19410</v>
      </c>
      <c r="AA99">
        <v>0</v>
      </c>
      <c r="AB99">
        <v>0</v>
      </c>
      <c r="AC99">
        <v>0</v>
      </c>
      <c r="AD99">
        <v>0</v>
      </c>
      <c r="AE99">
        <v>0</v>
      </c>
      <c r="AF99">
        <v>0</v>
      </c>
      <c r="AG99">
        <v>0</v>
      </c>
      <c r="AH99">
        <v>18071</v>
      </c>
      <c r="AI99">
        <v>51491.53</v>
      </c>
      <c r="AJ99">
        <v>18150</v>
      </c>
      <c r="AK99">
        <v>0</v>
      </c>
      <c r="AL99">
        <v>0</v>
      </c>
      <c r="AM99">
        <v>0</v>
      </c>
      <c r="AN99">
        <v>0</v>
      </c>
      <c r="AO99">
        <v>0</v>
      </c>
      <c r="AP99">
        <v>0</v>
      </c>
      <c r="AQ99">
        <v>0</v>
      </c>
      <c r="AR99">
        <v>0</v>
      </c>
      <c r="AS99">
        <v>17080</v>
      </c>
      <c r="AT99">
        <v>0</v>
      </c>
      <c r="AU99">
        <v>0</v>
      </c>
      <c r="AV99">
        <v>0</v>
      </c>
      <c r="AW99">
        <v>0</v>
      </c>
      <c r="AX99">
        <v>0</v>
      </c>
      <c r="AY99">
        <v>0</v>
      </c>
      <c r="AZ99">
        <v>0</v>
      </c>
      <c r="BA99">
        <v>0</v>
      </c>
      <c r="BB99">
        <v>0</v>
      </c>
      <c r="BC99" s="41">
        <v>457875.19333333336</v>
      </c>
      <c r="BD99">
        <v>457875.19333333336</v>
      </c>
      <c r="BF99">
        <v>429232.53</v>
      </c>
      <c r="BG99">
        <v>11562.663333333334</v>
      </c>
      <c r="BH99">
        <v>0</v>
      </c>
      <c r="BI99">
        <v>17080</v>
      </c>
      <c r="BJ99">
        <v>457875.19333333336</v>
      </c>
      <c r="BK99">
        <v>0</v>
      </c>
      <c r="BM99">
        <v>322110</v>
      </c>
      <c r="BN99">
        <v>0</v>
      </c>
      <c r="BP99" s="47">
        <f t="shared" si="1"/>
        <v>0</v>
      </c>
    </row>
    <row r="100" spans="1:68" x14ac:dyDescent="0.2">
      <c r="A100" t="s">
        <v>641</v>
      </c>
      <c r="B100">
        <v>2321</v>
      </c>
      <c r="C100" t="s">
        <v>303</v>
      </c>
      <c r="D100" t="s">
        <v>36</v>
      </c>
      <c r="E100" t="s">
        <v>735</v>
      </c>
      <c r="F100">
        <v>1019900.495634267</v>
      </c>
      <c r="I100">
        <v>2251.8999999999996</v>
      </c>
      <c r="J100">
        <v>4505.4366666666665</v>
      </c>
      <c r="K100">
        <v>1351.1399999999999</v>
      </c>
      <c r="L100">
        <v>14586.336666666666</v>
      </c>
      <c r="M100">
        <v>0</v>
      </c>
      <c r="N100">
        <v>0</v>
      </c>
      <c r="O100">
        <v>0</v>
      </c>
      <c r="P100">
        <v>0</v>
      </c>
      <c r="Q100">
        <v>0</v>
      </c>
      <c r="R100">
        <v>0</v>
      </c>
      <c r="S100">
        <v>0</v>
      </c>
      <c r="T100">
        <v>33538.75</v>
      </c>
      <c r="U100">
        <v>33538.75</v>
      </c>
      <c r="V100">
        <v>33538.75</v>
      </c>
      <c r="W100">
        <v>33538.75</v>
      </c>
      <c r="X100">
        <v>0</v>
      </c>
      <c r="Y100">
        <v>0</v>
      </c>
      <c r="Z100">
        <v>17784</v>
      </c>
      <c r="AA100">
        <v>0</v>
      </c>
      <c r="AB100">
        <v>0</v>
      </c>
      <c r="AC100">
        <v>0</v>
      </c>
      <c r="AD100">
        <v>0</v>
      </c>
      <c r="AE100">
        <v>0</v>
      </c>
      <c r="AF100">
        <v>0</v>
      </c>
      <c r="AG100">
        <v>0</v>
      </c>
      <c r="AH100">
        <v>10694</v>
      </c>
      <c r="AI100">
        <v>30292</v>
      </c>
      <c r="AJ100">
        <v>10721</v>
      </c>
      <c r="AK100">
        <v>0</v>
      </c>
      <c r="AL100">
        <v>0</v>
      </c>
      <c r="AM100">
        <v>0</v>
      </c>
      <c r="AN100">
        <v>9450</v>
      </c>
      <c r="AO100">
        <v>2661</v>
      </c>
      <c r="AP100">
        <v>0</v>
      </c>
      <c r="AQ100">
        <v>733</v>
      </c>
      <c r="AR100">
        <v>0</v>
      </c>
      <c r="AS100">
        <v>9660</v>
      </c>
      <c r="AT100">
        <v>0</v>
      </c>
      <c r="AU100">
        <v>0</v>
      </c>
      <c r="AV100">
        <v>0</v>
      </c>
      <c r="AW100">
        <v>0</v>
      </c>
      <c r="AX100">
        <v>0</v>
      </c>
      <c r="AY100">
        <v>0</v>
      </c>
      <c r="AZ100">
        <v>0</v>
      </c>
      <c r="BA100">
        <v>0</v>
      </c>
      <c r="BB100">
        <v>0</v>
      </c>
      <c r="BC100" s="41">
        <v>248844.81333333332</v>
      </c>
      <c r="BD100">
        <v>248844.81333333332</v>
      </c>
      <c r="BF100">
        <v>213096</v>
      </c>
      <c r="BG100">
        <v>22694.813333333332</v>
      </c>
      <c r="BH100">
        <v>0</v>
      </c>
      <c r="BI100">
        <v>13054</v>
      </c>
      <c r="BJ100">
        <v>248844.81333333332</v>
      </c>
      <c r="BK100">
        <v>0</v>
      </c>
      <c r="BM100">
        <v>134155</v>
      </c>
      <c r="BN100">
        <v>0</v>
      </c>
      <c r="BP100" s="47">
        <f t="shared" si="1"/>
        <v>0</v>
      </c>
    </row>
    <row r="101" spans="1:68" x14ac:dyDescent="0.2">
      <c r="A101" t="s">
        <v>641</v>
      </c>
      <c r="B101">
        <v>2189</v>
      </c>
      <c r="C101" t="s">
        <v>305</v>
      </c>
      <c r="D101" t="s">
        <v>36</v>
      </c>
      <c r="E101" t="s">
        <v>736</v>
      </c>
      <c r="F101">
        <v>1815957.5760084838</v>
      </c>
      <c r="I101">
        <v>16188.087916666669</v>
      </c>
      <c r="J101">
        <v>5812.4803333333339</v>
      </c>
      <c r="K101">
        <v>4359.3602500000006</v>
      </c>
      <c r="L101">
        <v>0</v>
      </c>
      <c r="M101">
        <v>0</v>
      </c>
      <c r="N101">
        <v>0</v>
      </c>
      <c r="O101">
        <v>0</v>
      </c>
      <c r="P101">
        <v>0</v>
      </c>
      <c r="Q101">
        <v>0</v>
      </c>
      <c r="R101">
        <v>0</v>
      </c>
      <c r="S101">
        <v>0</v>
      </c>
      <c r="T101">
        <v>63215</v>
      </c>
      <c r="U101">
        <v>63215</v>
      </c>
      <c r="V101">
        <v>63215</v>
      </c>
      <c r="W101">
        <v>63215</v>
      </c>
      <c r="X101">
        <v>0</v>
      </c>
      <c r="Y101">
        <v>0</v>
      </c>
      <c r="Z101">
        <v>19256</v>
      </c>
      <c r="AA101">
        <v>0</v>
      </c>
      <c r="AB101">
        <v>0</v>
      </c>
      <c r="AC101">
        <v>0</v>
      </c>
      <c r="AD101">
        <v>0</v>
      </c>
      <c r="AE101">
        <v>126780.14</v>
      </c>
      <c r="AF101">
        <v>0</v>
      </c>
      <c r="AG101">
        <v>0</v>
      </c>
      <c r="AH101">
        <v>39729</v>
      </c>
      <c r="AI101">
        <v>53012</v>
      </c>
      <c r="AJ101">
        <v>18761</v>
      </c>
      <c r="AK101">
        <v>0</v>
      </c>
      <c r="AL101">
        <v>0</v>
      </c>
      <c r="AM101">
        <v>0</v>
      </c>
      <c r="AN101">
        <v>0</v>
      </c>
      <c r="AO101">
        <v>0</v>
      </c>
      <c r="AP101">
        <v>0</v>
      </c>
      <c r="AQ101">
        <v>0</v>
      </c>
      <c r="AR101">
        <v>0</v>
      </c>
      <c r="AS101">
        <v>15540</v>
      </c>
      <c r="AT101">
        <v>0</v>
      </c>
      <c r="AU101">
        <v>0</v>
      </c>
      <c r="AV101">
        <v>0</v>
      </c>
      <c r="AW101">
        <v>0</v>
      </c>
      <c r="AX101">
        <v>0</v>
      </c>
      <c r="AY101">
        <v>0</v>
      </c>
      <c r="AZ101">
        <v>0</v>
      </c>
      <c r="BA101">
        <v>0</v>
      </c>
      <c r="BB101">
        <v>0</v>
      </c>
      <c r="BC101" s="41">
        <v>552298.06850000005</v>
      </c>
      <c r="BD101">
        <v>552298.06850000005</v>
      </c>
      <c r="BF101">
        <v>383618</v>
      </c>
      <c r="BG101">
        <v>26359.928500000005</v>
      </c>
      <c r="BH101">
        <v>126780.14</v>
      </c>
      <c r="BI101">
        <v>15540</v>
      </c>
      <c r="BJ101">
        <v>552298.06849999994</v>
      </c>
      <c r="BK101">
        <v>0</v>
      </c>
      <c r="BM101">
        <v>252860</v>
      </c>
      <c r="BN101">
        <v>0</v>
      </c>
      <c r="BP101" s="47">
        <f t="shared" si="1"/>
        <v>0</v>
      </c>
    </row>
    <row r="102" spans="1:68" x14ac:dyDescent="0.2">
      <c r="A102" t="s">
        <v>637</v>
      </c>
      <c r="B102">
        <v>2119</v>
      </c>
      <c r="C102" t="s">
        <v>307</v>
      </c>
      <c r="D102" t="s">
        <v>36</v>
      </c>
      <c r="E102" t="s">
        <v>737</v>
      </c>
      <c r="F102">
        <v>1803735.3129012559</v>
      </c>
      <c r="I102">
        <v>2055.8358333333331</v>
      </c>
      <c r="J102">
        <v>10956</v>
      </c>
      <c r="K102">
        <v>10913</v>
      </c>
      <c r="L102">
        <v>26139.996666666666</v>
      </c>
      <c r="M102">
        <v>0</v>
      </c>
      <c r="N102">
        <v>0</v>
      </c>
      <c r="O102">
        <v>0</v>
      </c>
      <c r="P102">
        <v>0</v>
      </c>
      <c r="Q102">
        <v>0</v>
      </c>
      <c r="R102">
        <v>0</v>
      </c>
      <c r="S102">
        <v>0</v>
      </c>
      <c r="T102">
        <v>50941.875</v>
      </c>
      <c r="U102">
        <v>50941.875</v>
      </c>
      <c r="V102">
        <v>50941.875</v>
      </c>
      <c r="W102">
        <v>50941.875</v>
      </c>
      <c r="X102">
        <v>0</v>
      </c>
      <c r="Y102">
        <v>0</v>
      </c>
      <c r="Z102">
        <v>19549</v>
      </c>
      <c r="AA102">
        <v>0</v>
      </c>
      <c r="AB102">
        <v>0</v>
      </c>
      <c r="AC102">
        <v>0</v>
      </c>
      <c r="AD102">
        <v>0</v>
      </c>
      <c r="AE102">
        <v>0</v>
      </c>
      <c r="AF102">
        <v>0</v>
      </c>
      <c r="AG102">
        <v>0</v>
      </c>
      <c r="AH102">
        <v>39490</v>
      </c>
      <c r="AI102">
        <v>59521</v>
      </c>
      <c r="AJ102">
        <v>21065</v>
      </c>
      <c r="AK102">
        <v>0</v>
      </c>
      <c r="AL102">
        <v>0</v>
      </c>
      <c r="AM102">
        <v>0</v>
      </c>
      <c r="AN102">
        <v>15750</v>
      </c>
      <c r="AO102">
        <v>0</v>
      </c>
      <c r="AP102">
        <v>0</v>
      </c>
      <c r="AQ102">
        <v>0</v>
      </c>
      <c r="AR102">
        <v>0</v>
      </c>
      <c r="AS102">
        <v>18720</v>
      </c>
      <c r="AT102">
        <v>0</v>
      </c>
      <c r="AU102">
        <v>0</v>
      </c>
      <c r="AV102">
        <v>0</v>
      </c>
      <c r="AW102">
        <v>0</v>
      </c>
      <c r="AX102">
        <v>0</v>
      </c>
      <c r="AY102">
        <v>0</v>
      </c>
      <c r="AZ102">
        <v>0</v>
      </c>
      <c r="BA102">
        <v>0</v>
      </c>
      <c r="BB102">
        <v>0</v>
      </c>
      <c r="BC102" s="41">
        <v>427927.33250000002</v>
      </c>
      <c r="BD102">
        <v>427927.33250000002</v>
      </c>
      <c r="BF102">
        <v>359142.5</v>
      </c>
      <c r="BG102">
        <v>50064.832499999997</v>
      </c>
      <c r="BH102">
        <v>0</v>
      </c>
      <c r="BI102">
        <v>18720</v>
      </c>
      <c r="BJ102">
        <v>427927.33250000002</v>
      </c>
      <c r="BK102">
        <v>0</v>
      </c>
      <c r="BM102">
        <v>203767.5</v>
      </c>
      <c r="BN102">
        <v>0</v>
      </c>
      <c r="BP102" s="47">
        <f t="shared" si="1"/>
        <v>0</v>
      </c>
    </row>
    <row r="103" spans="1:68" x14ac:dyDescent="0.2">
      <c r="A103" t="s">
        <v>639</v>
      </c>
      <c r="B103">
        <v>2462</v>
      </c>
      <c r="C103" t="s">
        <v>309</v>
      </c>
      <c r="D103" t="s">
        <v>115</v>
      </c>
      <c r="E103" t="s">
        <v>738</v>
      </c>
      <c r="F103">
        <v>1614969.17284541</v>
      </c>
      <c r="I103">
        <v>3204.694583333333</v>
      </c>
      <c r="J103">
        <v>2563.7556666666665</v>
      </c>
      <c r="K103">
        <v>1922.81675</v>
      </c>
      <c r="L103">
        <v>0</v>
      </c>
      <c r="M103">
        <v>0</v>
      </c>
      <c r="N103">
        <v>0</v>
      </c>
      <c r="O103">
        <v>0</v>
      </c>
      <c r="P103">
        <v>0</v>
      </c>
      <c r="Q103">
        <v>0</v>
      </c>
      <c r="R103">
        <v>0</v>
      </c>
      <c r="S103">
        <v>0</v>
      </c>
      <c r="T103">
        <v>8320</v>
      </c>
      <c r="U103">
        <v>8320</v>
      </c>
      <c r="V103">
        <v>8320</v>
      </c>
      <c r="W103">
        <v>8320</v>
      </c>
      <c r="X103">
        <v>0</v>
      </c>
      <c r="Y103">
        <v>0</v>
      </c>
      <c r="Z103">
        <v>19620</v>
      </c>
      <c r="AA103">
        <v>0</v>
      </c>
      <c r="AB103">
        <v>0</v>
      </c>
      <c r="AC103">
        <v>0</v>
      </c>
      <c r="AD103">
        <v>0</v>
      </c>
      <c r="AE103">
        <v>0</v>
      </c>
      <c r="AF103">
        <v>0</v>
      </c>
      <c r="AG103">
        <v>0</v>
      </c>
      <c r="AH103">
        <v>74706</v>
      </c>
      <c r="AI103">
        <v>55935</v>
      </c>
      <c r="AJ103">
        <v>19795</v>
      </c>
      <c r="AK103">
        <v>0</v>
      </c>
      <c r="AL103">
        <v>0</v>
      </c>
      <c r="AM103">
        <v>0</v>
      </c>
      <c r="AN103">
        <v>0</v>
      </c>
      <c r="AO103">
        <v>25253</v>
      </c>
      <c r="AP103">
        <v>0</v>
      </c>
      <c r="AQ103">
        <v>4736</v>
      </c>
      <c r="AR103">
        <v>0</v>
      </c>
      <c r="AS103">
        <v>19790</v>
      </c>
      <c r="AT103">
        <v>0</v>
      </c>
      <c r="AU103">
        <v>0</v>
      </c>
      <c r="AV103">
        <v>0</v>
      </c>
      <c r="AW103">
        <v>0</v>
      </c>
      <c r="AX103">
        <v>0</v>
      </c>
      <c r="AY103">
        <v>0</v>
      </c>
      <c r="AZ103">
        <v>0</v>
      </c>
      <c r="BA103">
        <v>0</v>
      </c>
      <c r="BB103">
        <v>0</v>
      </c>
      <c r="BC103" s="41">
        <v>260806.26699999999</v>
      </c>
      <c r="BD103">
        <v>260806.26699999999</v>
      </c>
      <c r="BF103">
        <v>203336</v>
      </c>
      <c r="BG103">
        <v>7691.2669999999998</v>
      </c>
      <c r="BH103">
        <v>0</v>
      </c>
      <c r="BI103">
        <v>49779</v>
      </c>
      <c r="BJ103">
        <v>260806.26699999999</v>
      </c>
      <c r="BK103">
        <v>0</v>
      </c>
      <c r="BM103">
        <v>33280</v>
      </c>
      <c r="BN103">
        <v>0</v>
      </c>
      <c r="BP103" s="47">
        <f t="shared" si="1"/>
        <v>0</v>
      </c>
    </row>
    <row r="104" spans="1:68" x14ac:dyDescent="0.2">
      <c r="A104" t="s">
        <v>639</v>
      </c>
      <c r="B104">
        <v>2127</v>
      </c>
      <c r="C104" t="s">
        <v>311</v>
      </c>
      <c r="D104" t="s">
        <v>115</v>
      </c>
      <c r="E104" t="s">
        <v>739</v>
      </c>
      <c r="F104">
        <v>2026825.5565610602</v>
      </c>
      <c r="I104">
        <v>8061.506666666668</v>
      </c>
      <c r="J104">
        <v>6449.2053333333333</v>
      </c>
      <c r="K104">
        <v>8885.1910000000007</v>
      </c>
      <c r="L104">
        <v>0</v>
      </c>
      <c r="M104">
        <v>0</v>
      </c>
      <c r="N104">
        <v>0</v>
      </c>
      <c r="O104">
        <v>0</v>
      </c>
      <c r="P104">
        <v>0</v>
      </c>
      <c r="Q104">
        <v>0</v>
      </c>
      <c r="R104">
        <v>0</v>
      </c>
      <c r="S104">
        <v>0</v>
      </c>
      <c r="T104">
        <v>58076.25</v>
      </c>
      <c r="U104">
        <v>58076.25</v>
      </c>
      <c r="V104">
        <v>58076.25</v>
      </c>
      <c r="W104">
        <v>58076.25</v>
      </c>
      <c r="X104">
        <v>0</v>
      </c>
      <c r="Y104">
        <v>0</v>
      </c>
      <c r="Z104">
        <v>19595</v>
      </c>
      <c r="AA104">
        <v>0</v>
      </c>
      <c r="AB104">
        <v>0</v>
      </c>
      <c r="AC104">
        <v>0</v>
      </c>
      <c r="AD104">
        <v>0</v>
      </c>
      <c r="AE104">
        <v>0</v>
      </c>
      <c r="AF104">
        <v>0</v>
      </c>
      <c r="AG104">
        <v>0</v>
      </c>
      <c r="AH104">
        <v>57464</v>
      </c>
      <c r="AI104">
        <v>61846</v>
      </c>
      <c r="AJ104">
        <v>21888</v>
      </c>
      <c r="AK104">
        <v>0</v>
      </c>
      <c r="AL104">
        <v>0</v>
      </c>
      <c r="AM104">
        <v>0</v>
      </c>
      <c r="AN104">
        <v>28800</v>
      </c>
      <c r="AO104">
        <v>1044</v>
      </c>
      <c r="AP104">
        <v>0</v>
      </c>
      <c r="AQ104">
        <v>0</v>
      </c>
      <c r="AR104">
        <v>0</v>
      </c>
      <c r="AS104">
        <v>19600</v>
      </c>
      <c r="AT104">
        <v>0</v>
      </c>
      <c r="AU104">
        <v>0</v>
      </c>
      <c r="AV104">
        <v>0</v>
      </c>
      <c r="AW104">
        <v>0</v>
      </c>
      <c r="AX104">
        <v>0</v>
      </c>
      <c r="AY104">
        <v>0</v>
      </c>
      <c r="AZ104">
        <v>0</v>
      </c>
      <c r="BA104">
        <v>0</v>
      </c>
      <c r="BB104">
        <v>0</v>
      </c>
      <c r="BC104" s="41">
        <v>465937.90299999999</v>
      </c>
      <c r="BD104">
        <v>465937.90299999999</v>
      </c>
      <c r="BF104">
        <v>421898</v>
      </c>
      <c r="BG104">
        <v>23395.903000000002</v>
      </c>
      <c r="BH104">
        <v>0</v>
      </c>
      <c r="BI104">
        <v>20644</v>
      </c>
      <c r="BJ104">
        <v>465937.90299999999</v>
      </c>
      <c r="BK104">
        <v>0</v>
      </c>
      <c r="BM104">
        <v>232305</v>
      </c>
      <c r="BN104">
        <v>0</v>
      </c>
      <c r="BP104" s="47">
        <f t="shared" si="1"/>
        <v>0</v>
      </c>
    </row>
    <row r="105" spans="1:68" x14ac:dyDescent="0.2">
      <c r="A105" t="s">
        <v>639</v>
      </c>
      <c r="B105">
        <v>2129</v>
      </c>
      <c r="C105" t="s">
        <v>313</v>
      </c>
      <c r="D105" t="s">
        <v>115</v>
      </c>
      <c r="E105" t="s">
        <v>740</v>
      </c>
      <c r="F105">
        <v>1230389.1729244411</v>
      </c>
      <c r="I105">
        <v>2133.5854166666663</v>
      </c>
      <c r="J105">
        <v>0</v>
      </c>
      <c r="K105">
        <v>0</v>
      </c>
      <c r="L105">
        <v>42731</v>
      </c>
      <c r="M105">
        <v>0</v>
      </c>
      <c r="N105">
        <v>0</v>
      </c>
      <c r="O105">
        <v>0</v>
      </c>
      <c r="P105">
        <v>0</v>
      </c>
      <c r="Q105">
        <v>23193.360588288619</v>
      </c>
      <c r="R105">
        <v>18554.688470630896</v>
      </c>
      <c r="S105">
        <v>63337.792583742383</v>
      </c>
      <c r="T105">
        <v>16295</v>
      </c>
      <c r="U105">
        <v>16295</v>
      </c>
      <c r="V105">
        <v>16295</v>
      </c>
      <c r="W105">
        <v>16295</v>
      </c>
      <c r="X105">
        <v>0</v>
      </c>
      <c r="Y105">
        <v>0</v>
      </c>
      <c r="Z105">
        <v>17870</v>
      </c>
      <c r="AA105">
        <v>0</v>
      </c>
      <c r="AB105">
        <v>0</v>
      </c>
      <c r="AC105">
        <v>0</v>
      </c>
      <c r="AD105">
        <v>0</v>
      </c>
      <c r="AE105">
        <v>0</v>
      </c>
      <c r="AF105">
        <v>0</v>
      </c>
      <c r="AG105">
        <v>0</v>
      </c>
      <c r="AH105">
        <v>96805</v>
      </c>
      <c r="AI105">
        <v>37334</v>
      </c>
      <c r="AJ105">
        <v>13213</v>
      </c>
      <c r="AK105">
        <v>0</v>
      </c>
      <c r="AL105">
        <v>0</v>
      </c>
      <c r="AM105">
        <v>0</v>
      </c>
      <c r="AN105">
        <v>7650</v>
      </c>
      <c r="AO105">
        <v>5657</v>
      </c>
      <c r="AP105">
        <v>0</v>
      </c>
      <c r="AQ105">
        <v>0</v>
      </c>
      <c r="AR105">
        <v>0</v>
      </c>
      <c r="AS105">
        <v>14330</v>
      </c>
      <c r="AT105">
        <v>0</v>
      </c>
      <c r="AU105">
        <v>0</v>
      </c>
      <c r="AV105">
        <v>0</v>
      </c>
      <c r="AW105">
        <v>0</v>
      </c>
      <c r="AX105">
        <v>0</v>
      </c>
      <c r="AY105">
        <v>0</v>
      </c>
      <c r="AZ105">
        <v>0</v>
      </c>
      <c r="BA105">
        <v>0</v>
      </c>
      <c r="BB105">
        <v>0</v>
      </c>
      <c r="BC105" s="41">
        <v>407989.42705932853</v>
      </c>
      <c r="BD105">
        <v>407989.42705932853</v>
      </c>
      <c r="BF105">
        <v>238052</v>
      </c>
      <c r="BG105">
        <v>149950.42705932856</v>
      </c>
      <c r="BH105">
        <v>0</v>
      </c>
      <c r="BI105">
        <v>19987</v>
      </c>
      <c r="BJ105">
        <v>407989.42705932853</v>
      </c>
      <c r="BK105">
        <v>0</v>
      </c>
      <c r="BM105">
        <v>65180</v>
      </c>
      <c r="BN105">
        <v>105085.84164266189</v>
      </c>
      <c r="BP105" s="47">
        <f t="shared" si="1"/>
        <v>0</v>
      </c>
    </row>
    <row r="106" spans="1:68" x14ac:dyDescent="0.2">
      <c r="A106" t="s">
        <v>639</v>
      </c>
      <c r="B106">
        <v>2128</v>
      </c>
      <c r="C106" t="s">
        <v>315</v>
      </c>
      <c r="D106" t="s">
        <v>115</v>
      </c>
      <c r="E106" t="s">
        <v>741</v>
      </c>
      <c r="F106">
        <v>1524809.8343085786</v>
      </c>
      <c r="I106">
        <v>2418.5062500000004</v>
      </c>
      <c r="J106">
        <v>1655.099666666667</v>
      </c>
      <c r="K106">
        <v>0</v>
      </c>
      <c r="L106">
        <v>4688.666666666667</v>
      </c>
      <c r="M106">
        <v>0</v>
      </c>
      <c r="N106">
        <v>0</v>
      </c>
      <c r="O106">
        <v>0</v>
      </c>
      <c r="P106">
        <v>0</v>
      </c>
      <c r="Q106">
        <v>46426.182603539477</v>
      </c>
      <c r="R106">
        <v>37140.946082831579</v>
      </c>
      <c r="S106">
        <v>48291.627485200617</v>
      </c>
      <c r="T106">
        <v>40246.25</v>
      </c>
      <c r="U106">
        <v>40246.25</v>
      </c>
      <c r="V106">
        <v>40246.25</v>
      </c>
      <c r="W106">
        <v>40246.25</v>
      </c>
      <c r="X106">
        <v>0</v>
      </c>
      <c r="Y106">
        <v>0</v>
      </c>
      <c r="Z106">
        <v>19661</v>
      </c>
      <c r="AA106">
        <v>0</v>
      </c>
      <c r="AB106">
        <v>0</v>
      </c>
      <c r="AC106">
        <v>0</v>
      </c>
      <c r="AD106">
        <v>0</v>
      </c>
      <c r="AE106">
        <v>0</v>
      </c>
      <c r="AF106">
        <v>0</v>
      </c>
      <c r="AG106">
        <v>0</v>
      </c>
      <c r="AH106">
        <v>0</v>
      </c>
      <c r="AI106">
        <v>48760</v>
      </c>
      <c r="AJ106">
        <v>17257</v>
      </c>
      <c r="AK106">
        <v>0</v>
      </c>
      <c r="AL106">
        <v>0</v>
      </c>
      <c r="AM106">
        <v>0</v>
      </c>
      <c r="AN106">
        <v>4050</v>
      </c>
      <c r="AO106">
        <v>10986</v>
      </c>
      <c r="AP106">
        <v>120</v>
      </c>
      <c r="AQ106">
        <v>0</v>
      </c>
      <c r="AR106">
        <v>0</v>
      </c>
      <c r="AS106">
        <v>18480</v>
      </c>
      <c r="AT106">
        <v>0</v>
      </c>
      <c r="AU106">
        <v>0</v>
      </c>
      <c r="AV106">
        <v>0</v>
      </c>
      <c r="AW106">
        <v>0</v>
      </c>
      <c r="AX106">
        <v>0</v>
      </c>
      <c r="AY106">
        <v>0</v>
      </c>
      <c r="AZ106">
        <v>0</v>
      </c>
      <c r="BA106">
        <v>0</v>
      </c>
      <c r="BB106">
        <v>0</v>
      </c>
      <c r="BC106" s="41">
        <v>420920.02875490498</v>
      </c>
      <c r="BD106">
        <v>420920.02875490498</v>
      </c>
      <c r="BF106">
        <v>250713</v>
      </c>
      <c r="BG106">
        <v>140621.02875490501</v>
      </c>
      <c r="BH106">
        <v>0</v>
      </c>
      <c r="BI106">
        <v>29586</v>
      </c>
      <c r="BJ106">
        <v>420920.02875490498</v>
      </c>
      <c r="BK106">
        <v>0</v>
      </c>
      <c r="BM106">
        <v>160985</v>
      </c>
      <c r="BN106">
        <v>131858.75617157167</v>
      </c>
      <c r="BP106" s="47">
        <f t="shared" si="1"/>
        <v>0</v>
      </c>
    </row>
    <row r="107" spans="1:68" x14ac:dyDescent="0.2">
      <c r="A107" t="s">
        <v>637</v>
      </c>
      <c r="B107">
        <v>2420</v>
      </c>
      <c r="C107" t="s">
        <v>317</v>
      </c>
      <c r="D107" t="s">
        <v>36</v>
      </c>
      <c r="E107" t="s">
        <v>742</v>
      </c>
      <c r="F107">
        <v>1478663.5053904641</v>
      </c>
      <c r="I107">
        <v>0</v>
      </c>
      <c r="J107">
        <v>1681</v>
      </c>
      <c r="K107">
        <v>2448.721</v>
      </c>
      <c r="L107">
        <v>860</v>
      </c>
      <c r="M107">
        <v>0</v>
      </c>
      <c r="N107">
        <v>0</v>
      </c>
      <c r="O107">
        <v>0</v>
      </c>
      <c r="P107">
        <v>0</v>
      </c>
      <c r="Q107">
        <v>0</v>
      </c>
      <c r="R107">
        <v>0</v>
      </c>
      <c r="S107">
        <v>0</v>
      </c>
      <c r="T107">
        <v>8647.5</v>
      </c>
      <c r="U107">
        <v>8647.5</v>
      </c>
      <c r="V107">
        <v>8647.5</v>
      </c>
      <c r="W107">
        <v>8647.5</v>
      </c>
      <c r="X107">
        <v>0</v>
      </c>
      <c r="Y107">
        <v>0</v>
      </c>
      <c r="Z107">
        <v>18875</v>
      </c>
      <c r="AA107">
        <v>0</v>
      </c>
      <c r="AB107">
        <v>0</v>
      </c>
      <c r="AC107">
        <v>0</v>
      </c>
      <c r="AD107">
        <v>0</v>
      </c>
      <c r="AE107">
        <v>0</v>
      </c>
      <c r="AF107">
        <v>0</v>
      </c>
      <c r="AG107">
        <v>0</v>
      </c>
      <c r="AH107">
        <v>64599</v>
      </c>
      <c r="AI107">
        <v>47830</v>
      </c>
      <c r="AJ107">
        <v>16927</v>
      </c>
      <c r="AK107">
        <v>0</v>
      </c>
      <c r="AL107">
        <v>0</v>
      </c>
      <c r="AM107">
        <v>0</v>
      </c>
      <c r="AN107">
        <v>900</v>
      </c>
      <c r="AO107">
        <v>400</v>
      </c>
      <c r="AP107">
        <v>0</v>
      </c>
      <c r="AQ107">
        <v>0</v>
      </c>
      <c r="AR107">
        <v>0</v>
      </c>
      <c r="AS107">
        <v>18200</v>
      </c>
      <c r="AT107">
        <v>0</v>
      </c>
      <c r="AU107">
        <v>0</v>
      </c>
      <c r="AV107">
        <v>0</v>
      </c>
      <c r="AW107">
        <v>0</v>
      </c>
      <c r="AX107">
        <v>0</v>
      </c>
      <c r="AY107">
        <v>0</v>
      </c>
      <c r="AZ107">
        <v>0</v>
      </c>
      <c r="BA107">
        <v>0</v>
      </c>
      <c r="BB107">
        <v>0</v>
      </c>
      <c r="BC107" s="41">
        <v>207310.72099999999</v>
      </c>
      <c r="BD107">
        <v>207310.72099999999</v>
      </c>
      <c r="BF107">
        <v>183721</v>
      </c>
      <c r="BG107">
        <v>4989.7209999999995</v>
      </c>
      <c r="BH107">
        <v>0</v>
      </c>
      <c r="BI107">
        <v>18600</v>
      </c>
      <c r="BJ107">
        <v>207310.72099999999</v>
      </c>
      <c r="BK107">
        <v>0</v>
      </c>
      <c r="BM107">
        <v>34590</v>
      </c>
      <c r="BN107">
        <v>0</v>
      </c>
      <c r="BP107" s="47">
        <f t="shared" si="1"/>
        <v>0</v>
      </c>
    </row>
    <row r="108" spans="1:68" x14ac:dyDescent="0.2">
      <c r="A108" t="s">
        <v>641</v>
      </c>
      <c r="B108">
        <v>2004</v>
      </c>
      <c r="C108" t="s">
        <v>319</v>
      </c>
      <c r="D108" t="s">
        <v>36</v>
      </c>
      <c r="E108" t="s">
        <v>743</v>
      </c>
      <c r="F108">
        <v>1470735.8181082301</v>
      </c>
      <c r="I108">
        <v>7188.4854166666682</v>
      </c>
      <c r="J108">
        <v>4154.4570000000003</v>
      </c>
      <c r="K108">
        <v>1736.2177500000003</v>
      </c>
      <c r="L108">
        <v>0</v>
      </c>
      <c r="M108">
        <v>0</v>
      </c>
      <c r="N108">
        <v>0</v>
      </c>
      <c r="O108">
        <v>0</v>
      </c>
      <c r="P108">
        <v>0</v>
      </c>
      <c r="Q108">
        <v>0</v>
      </c>
      <c r="R108">
        <v>0</v>
      </c>
      <c r="S108">
        <v>0</v>
      </c>
      <c r="T108">
        <v>36651.25</v>
      </c>
      <c r="U108">
        <v>36651.25</v>
      </c>
      <c r="V108">
        <v>36651.25</v>
      </c>
      <c r="W108">
        <v>36651.25</v>
      </c>
      <c r="X108">
        <v>0</v>
      </c>
      <c r="Y108">
        <v>0</v>
      </c>
      <c r="Z108">
        <v>18857</v>
      </c>
      <c r="AA108">
        <v>0</v>
      </c>
      <c r="AB108">
        <v>0</v>
      </c>
      <c r="AC108">
        <v>0</v>
      </c>
      <c r="AD108">
        <v>0</v>
      </c>
      <c r="AE108">
        <v>0</v>
      </c>
      <c r="AF108">
        <v>0</v>
      </c>
      <c r="AG108">
        <v>0</v>
      </c>
      <c r="AH108">
        <v>33412</v>
      </c>
      <c r="AI108">
        <v>46767</v>
      </c>
      <c r="AJ108">
        <v>16551</v>
      </c>
      <c r="AK108">
        <v>0</v>
      </c>
      <c r="AL108">
        <v>0</v>
      </c>
      <c r="AM108">
        <v>0</v>
      </c>
      <c r="AN108">
        <v>9000</v>
      </c>
      <c r="AO108">
        <v>8423</v>
      </c>
      <c r="AP108">
        <v>1900</v>
      </c>
      <c r="AQ108">
        <v>6708</v>
      </c>
      <c r="AR108">
        <v>0</v>
      </c>
      <c r="AS108">
        <v>14980</v>
      </c>
      <c r="AT108">
        <v>0</v>
      </c>
      <c r="AU108">
        <v>0</v>
      </c>
      <c r="AV108">
        <v>0</v>
      </c>
      <c r="AW108">
        <v>0</v>
      </c>
      <c r="AX108">
        <v>0</v>
      </c>
      <c r="AY108">
        <v>0</v>
      </c>
      <c r="AZ108">
        <v>0</v>
      </c>
      <c r="BA108">
        <v>0</v>
      </c>
      <c r="BB108">
        <v>0</v>
      </c>
      <c r="BC108" s="41">
        <v>316282.16016666667</v>
      </c>
      <c r="BD108">
        <v>316282.16016666667</v>
      </c>
      <c r="BF108">
        <v>271192</v>
      </c>
      <c r="BG108">
        <v>13079.160166666668</v>
      </c>
      <c r="BH108">
        <v>0</v>
      </c>
      <c r="BI108">
        <v>32011</v>
      </c>
      <c r="BJ108">
        <v>316282.16016666667</v>
      </c>
      <c r="BK108">
        <v>0</v>
      </c>
      <c r="BM108">
        <v>146605</v>
      </c>
      <c r="BN108">
        <v>0</v>
      </c>
      <c r="BP108" s="47">
        <f t="shared" si="1"/>
        <v>0</v>
      </c>
    </row>
    <row r="109" spans="1:68" x14ac:dyDescent="0.2">
      <c r="A109" t="s">
        <v>639</v>
      </c>
      <c r="B109">
        <v>2133</v>
      </c>
      <c r="C109" t="s">
        <v>321</v>
      </c>
      <c r="D109" t="s">
        <v>115</v>
      </c>
      <c r="E109" t="s">
        <v>744</v>
      </c>
      <c r="F109">
        <v>2059509.1607045797</v>
      </c>
      <c r="I109">
        <v>0</v>
      </c>
      <c r="J109">
        <v>0</v>
      </c>
      <c r="K109">
        <v>722</v>
      </c>
      <c r="L109">
        <v>0</v>
      </c>
      <c r="M109">
        <v>0</v>
      </c>
      <c r="N109">
        <v>0</v>
      </c>
      <c r="O109">
        <v>0</v>
      </c>
      <c r="P109">
        <v>0</v>
      </c>
      <c r="Q109">
        <v>0</v>
      </c>
      <c r="R109">
        <v>0</v>
      </c>
      <c r="S109">
        <v>0</v>
      </c>
      <c r="T109">
        <v>61533.75</v>
      </c>
      <c r="U109">
        <v>61533.75</v>
      </c>
      <c r="V109">
        <v>61533.75</v>
      </c>
      <c r="W109">
        <v>61533.75</v>
      </c>
      <c r="X109">
        <v>0</v>
      </c>
      <c r="Y109">
        <v>0</v>
      </c>
      <c r="Z109">
        <v>19562</v>
      </c>
      <c r="AA109">
        <v>0</v>
      </c>
      <c r="AB109">
        <v>0</v>
      </c>
      <c r="AC109">
        <v>0</v>
      </c>
      <c r="AD109">
        <v>0</v>
      </c>
      <c r="AE109">
        <v>0</v>
      </c>
      <c r="AF109">
        <v>0</v>
      </c>
      <c r="AG109">
        <v>0</v>
      </c>
      <c r="AH109">
        <v>42468</v>
      </c>
      <c r="AI109">
        <v>55137</v>
      </c>
      <c r="AJ109">
        <v>19513</v>
      </c>
      <c r="AK109">
        <v>0</v>
      </c>
      <c r="AL109">
        <v>0</v>
      </c>
      <c r="AM109">
        <v>0</v>
      </c>
      <c r="AN109">
        <v>9450</v>
      </c>
      <c r="AO109">
        <v>0</v>
      </c>
      <c r="AP109">
        <v>0</v>
      </c>
      <c r="AQ109">
        <v>0</v>
      </c>
      <c r="AR109">
        <v>0</v>
      </c>
      <c r="AS109">
        <v>19180</v>
      </c>
      <c r="AT109">
        <v>0</v>
      </c>
      <c r="AU109">
        <v>0</v>
      </c>
      <c r="AV109">
        <v>0</v>
      </c>
      <c r="AW109">
        <v>0</v>
      </c>
      <c r="AX109">
        <v>0</v>
      </c>
      <c r="AY109">
        <v>0</v>
      </c>
      <c r="AZ109">
        <v>0</v>
      </c>
      <c r="BA109">
        <v>0</v>
      </c>
      <c r="BB109">
        <v>0</v>
      </c>
      <c r="BC109" s="41">
        <v>412167</v>
      </c>
      <c r="BD109">
        <v>412167</v>
      </c>
      <c r="BF109">
        <v>392265</v>
      </c>
      <c r="BG109">
        <v>722</v>
      </c>
      <c r="BH109">
        <v>0</v>
      </c>
      <c r="BI109">
        <v>19180</v>
      </c>
      <c r="BJ109">
        <v>412167</v>
      </c>
      <c r="BK109">
        <v>0</v>
      </c>
      <c r="BM109">
        <v>246135</v>
      </c>
      <c r="BN109">
        <v>0</v>
      </c>
      <c r="BP109" s="47">
        <f t="shared" si="1"/>
        <v>0</v>
      </c>
    </row>
    <row r="110" spans="1:68" x14ac:dyDescent="0.2">
      <c r="A110" t="s">
        <v>639</v>
      </c>
      <c r="B110">
        <v>3322</v>
      </c>
      <c r="C110" t="s">
        <v>323</v>
      </c>
      <c r="D110" t="s">
        <v>115</v>
      </c>
      <c r="E110" t="s">
        <v>745</v>
      </c>
      <c r="F110">
        <v>932187.69731279009</v>
      </c>
      <c r="I110">
        <v>6778.991</v>
      </c>
      <c r="J110">
        <v>1737.3409999999999</v>
      </c>
      <c r="K110">
        <v>1124</v>
      </c>
      <c r="L110">
        <v>0</v>
      </c>
      <c r="M110">
        <v>0</v>
      </c>
      <c r="N110">
        <v>0</v>
      </c>
      <c r="O110">
        <v>0</v>
      </c>
      <c r="P110">
        <v>0</v>
      </c>
      <c r="Q110">
        <v>0</v>
      </c>
      <c r="R110">
        <v>0</v>
      </c>
      <c r="S110">
        <v>0</v>
      </c>
      <c r="T110">
        <v>20416.25</v>
      </c>
      <c r="U110">
        <v>20416.25</v>
      </c>
      <c r="V110">
        <v>19407.5</v>
      </c>
      <c r="W110">
        <v>20080</v>
      </c>
      <c r="X110">
        <v>0</v>
      </c>
      <c r="Y110">
        <v>0</v>
      </c>
      <c r="Z110">
        <v>17744</v>
      </c>
      <c r="AA110">
        <v>0</v>
      </c>
      <c r="AB110">
        <v>0</v>
      </c>
      <c r="AC110">
        <v>0</v>
      </c>
      <c r="AD110">
        <v>0</v>
      </c>
      <c r="AE110">
        <v>0</v>
      </c>
      <c r="AF110">
        <v>0</v>
      </c>
      <c r="AG110">
        <v>0</v>
      </c>
      <c r="AH110">
        <v>28031</v>
      </c>
      <c r="AI110">
        <v>29495</v>
      </c>
      <c r="AJ110">
        <v>10438</v>
      </c>
      <c r="AK110">
        <v>0</v>
      </c>
      <c r="AL110">
        <v>0</v>
      </c>
      <c r="AM110">
        <v>0</v>
      </c>
      <c r="AN110">
        <v>1800</v>
      </c>
      <c r="AO110">
        <v>374</v>
      </c>
      <c r="AP110">
        <v>0</v>
      </c>
      <c r="AQ110">
        <v>3093</v>
      </c>
      <c r="AR110">
        <v>0</v>
      </c>
      <c r="AS110">
        <v>9340</v>
      </c>
      <c r="AT110">
        <v>0</v>
      </c>
      <c r="AU110">
        <v>0</v>
      </c>
      <c r="AV110">
        <v>0</v>
      </c>
      <c r="AW110">
        <v>0</v>
      </c>
      <c r="AX110">
        <v>0</v>
      </c>
      <c r="AY110">
        <v>0</v>
      </c>
      <c r="AZ110">
        <v>0</v>
      </c>
      <c r="BA110">
        <v>0</v>
      </c>
      <c r="BB110">
        <v>0</v>
      </c>
      <c r="BC110" s="41">
        <v>190275.33199999999</v>
      </c>
      <c r="BD110">
        <v>190275.33199999999</v>
      </c>
      <c r="BF110">
        <v>167828</v>
      </c>
      <c r="BG110">
        <v>9640.3320000000003</v>
      </c>
      <c r="BH110">
        <v>0</v>
      </c>
      <c r="BI110">
        <v>12807</v>
      </c>
      <c r="BJ110">
        <v>190275.33199999999</v>
      </c>
      <c r="BK110">
        <v>0</v>
      </c>
      <c r="BM110">
        <v>80320</v>
      </c>
      <c r="BN110">
        <v>0</v>
      </c>
      <c r="BP110" s="47">
        <f t="shared" si="1"/>
        <v>0</v>
      </c>
    </row>
    <row r="111" spans="1:68" x14ac:dyDescent="0.2">
      <c r="A111" t="s">
        <v>641</v>
      </c>
      <c r="B111">
        <v>2246</v>
      </c>
      <c r="C111" t="s">
        <v>325</v>
      </c>
      <c r="D111" t="s">
        <v>36</v>
      </c>
      <c r="E111" t="s">
        <v>746</v>
      </c>
      <c r="F111">
        <v>2631411.4782437617</v>
      </c>
      <c r="I111">
        <v>16493.833750000002</v>
      </c>
      <c r="J111">
        <v>13626.215</v>
      </c>
      <c r="K111">
        <v>5267.7622499999998</v>
      </c>
      <c r="L111">
        <v>7370.1333333333332</v>
      </c>
      <c r="M111">
        <v>0</v>
      </c>
      <c r="N111">
        <v>0</v>
      </c>
      <c r="O111">
        <v>0</v>
      </c>
      <c r="P111">
        <v>0</v>
      </c>
      <c r="Q111">
        <v>42575.193264000758</v>
      </c>
      <c r="R111">
        <v>34060.154611200604</v>
      </c>
      <c r="S111">
        <v>25661.600535323494</v>
      </c>
      <c r="T111">
        <v>98900</v>
      </c>
      <c r="U111">
        <v>98900</v>
      </c>
      <c r="V111">
        <v>98900</v>
      </c>
      <c r="W111">
        <v>98900</v>
      </c>
      <c r="X111">
        <v>0</v>
      </c>
      <c r="Y111">
        <v>0</v>
      </c>
      <c r="Z111">
        <v>21338</v>
      </c>
      <c r="AA111">
        <v>0</v>
      </c>
      <c r="AB111">
        <v>0</v>
      </c>
      <c r="AC111">
        <v>0</v>
      </c>
      <c r="AD111">
        <v>0</v>
      </c>
      <c r="AE111">
        <v>0</v>
      </c>
      <c r="AF111">
        <v>0</v>
      </c>
      <c r="AG111">
        <v>0</v>
      </c>
      <c r="AH111">
        <v>70533</v>
      </c>
      <c r="AI111">
        <v>83968</v>
      </c>
      <c r="AJ111">
        <v>29717</v>
      </c>
      <c r="AK111">
        <v>0</v>
      </c>
      <c r="AL111">
        <v>0</v>
      </c>
      <c r="AM111">
        <v>0</v>
      </c>
      <c r="AN111">
        <v>4050</v>
      </c>
      <c r="AO111">
        <v>0</v>
      </c>
      <c r="AP111">
        <v>0</v>
      </c>
      <c r="AQ111">
        <v>0</v>
      </c>
      <c r="AR111">
        <v>0</v>
      </c>
      <c r="AS111">
        <v>32060</v>
      </c>
      <c r="AT111">
        <v>0</v>
      </c>
      <c r="AU111">
        <v>0</v>
      </c>
      <c r="AV111">
        <v>0</v>
      </c>
      <c r="AW111">
        <v>0</v>
      </c>
      <c r="AX111">
        <v>0</v>
      </c>
      <c r="AY111">
        <v>0</v>
      </c>
      <c r="AZ111">
        <v>0</v>
      </c>
      <c r="BA111">
        <v>0</v>
      </c>
      <c r="BB111">
        <v>0</v>
      </c>
      <c r="BC111" s="41">
        <v>782320.89274385816</v>
      </c>
      <c r="BD111">
        <v>782320.89274385816</v>
      </c>
      <c r="BF111">
        <v>605206</v>
      </c>
      <c r="BG111">
        <v>145054.89274385819</v>
      </c>
      <c r="BH111">
        <v>0</v>
      </c>
      <c r="BI111">
        <v>32060</v>
      </c>
      <c r="BJ111">
        <v>782320.89274385816</v>
      </c>
      <c r="BK111">
        <v>0</v>
      </c>
      <c r="BM111">
        <v>395600</v>
      </c>
      <c r="BN111">
        <v>102296.94841052486</v>
      </c>
      <c r="BP111" s="47">
        <f t="shared" si="1"/>
        <v>0</v>
      </c>
    </row>
    <row r="112" spans="1:68" x14ac:dyDescent="0.2">
      <c r="A112" t="s">
        <v>641</v>
      </c>
      <c r="B112">
        <v>2406</v>
      </c>
      <c r="C112" t="s">
        <v>327</v>
      </c>
      <c r="D112" t="s">
        <v>36</v>
      </c>
      <c r="E112" t="s">
        <v>747</v>
      </c>
      <c r="F112">
        <v>1012303.8411858764</v>
      </c>
      <c r="I112">
        <v>2891.7049999999999</v>
      </c>
      <c r="J112">
        <v>11351</v>
      </c>
      <c r="K112">
        <v>8820</v>
      </c>
      <c r="L112">
        <v>0</v>
      </c>
      <c r="M112">
        <v>0</v>
      </c>
      <c r="N112">
        <v>0</v>
      </c>
      <c r="O112">
        <v>0</v>
      </c>
      <c r="P112">
        <v>0</v>
      </c>
      <c r="Q112">
        <v>0</v>
      </c>
      <c r="R112">
        <v>0</v>
      </c>
      <c r="S112">
        <v>0</v>
      </c>
      <c r="T112">
        <v>33616.25</v>
      </c>
      <c r="U112">
        <v>33616.25</v>
      </c>
      <c r="V112">
        <v>33616.25</v>
      </c>
      <c r="W112">
        <v>33616.25</v>
      </c>
      <c r="X112">
        <v>0</v>
      </c>
      <c r="Y112">
        <v>0</v>
      </c>
      <c r="Z112">
        <v>17709</v>
      </c>
      <c r="AA112">
        <v>0</v>
      </c>
      <c r="AB112">
        <v>0</v>
      </c>
      <c r="AC112">
        <v>0</v>
      </c>
      <c r="AD112">
        <v>0</v>
      </c>
      <c r="AE112">
        <v>0</v>
      </c>
      <c r="AF112">
        <v>0</v>
      </c>
      <c r="AG112">
        <v>0</v>
      </c>
      <c r="AH112">
        <v>14608</v>
      </c>
      <c r="AI112">
        <v>35326.04</v>
      </c>
      <c r="AJ112">
        <v>9451</v>
      </c>
      <c r="AK112">
        <v>0</v>
      </c>
      <c r="AL112">
        <v>0</v>
      </c>
      <c r="AM112">
        <v>0</v>
      </c>
      <c r="AN112">
        <v>3600</v>
      </c>
      <c r="AO112">
        <v>5680</v>
      </c>
      <c r="AP112">
        <v>328</v>
      </c>
      <c r="AQ112">
        <v>3148</v>
      </c>
      <c r="AR112">
        <v>403</v>
      </c>
      <c r="AS112">
        <v>9620</v>
      </c>
      <c r="AT112">
        <v>0</v>
      </c>
      <c r="AU112">
        <v>0</v>
      </c>
      <c r="AV112">
        <v>0</v>
      </c>
      <c r="AW112">
        <v>0</v>
      </c>
      <c r="AX112">
        <v>0</v>
      </c>
      <c r="AY112">
        <v>0</v>
      </c>
      <c r="AZ112">
        <v>0</v>
      </c>
      <c r="BA112">
        <v>0</v>
      </c>
      <c r="BB112">
        <v>0</v>
      </c>
      <c r="BC112" s="41">
        <v>257400.74500000002</v>
      </c>
      <c r="BD112">
        <v>257400.74500000002</v>
      </c>
      <c r="BF112">
        <v>215159.04000000001</v>
      </c>
      <c r="BG112">
        <v>23062.705000000002</v>
      </c>
      <c r="BH112">
        <v>0</v>
      </c>
      <c r="BI112">
        <v>19179</v>
      </c>
      <c r="BJ112">
        <v>257400.745</v>
      </c>
      <c r="BK112">
        <v>0</v>
      </c>
      <c r="BM112">
        <v>134465</v>
      </c>
      <c r="BN112">
        <v>0</v>
      </c>
      <c r="BP112" s="47">
        <f t="shared" si="1"/>
        <v>0</v>
      </c>
    </row>
    <row r="113" spans="1:68" x14ac:dyDescent="0.2">
      <c r="A113" t="s">
        <v>641</v>
      </c>
      <c r="B113">
        <v>2416</v>
      </c>
      <c r="C113" t="s">
        <v>329</v>
      </c>
      <c r="D113" t="s">
        <v>36</v>
      </c>
      <c r="E113" t="s">
        <v>748</v>
      </c>
      <c r="F113">
        <v>1238555.4602686774</v>
      </c>
      <c r="I113">
        <v>2293.9137500000002</v>
      </c>
      <c r="J113">
        <v>8691.6309999999994</v>
      </c>
      <c r="K113">
        <v>1376.34825</v>
      </c>
      <c r="L113">
        <v>8000</v>
      </c>
      <c r="M113">
        <v>0</v>
      </c>
      <c r="N113">
        <v>0</v>
      </c>
      <c r="O113">
        <v>0</v>
      </c>
      <c r="P113">
        <v>0</v>
      </c>
      <c r="Q113">
        <v>0</v>
      </c>
      <c r="R113">
        <v>0</v>
      </c>
      <c r="S113">
        <v>0</v>
      </c>
      <c r="T113">
        <v>7466.25</v>
      </c>
      <c r="U113">
        <v>7466.25</v>
      </c>
      <c r="V113">
        <v>7466.25</v>
      </c>
      <c r="W113">
        <v>7466.25</v>
      </c>
      <c r="X113">
        <v>0</v>
      </c>
      <c r="Y113">
        <v>0</v>
      </c>
      <c r="Z113">
        <v>18319</v>
      </c>
      <c r="AA113">
        <v>0</v>
      </c>
      <c r="AB113">
        <v>0</v>
      </c>
      <c r="AC113">
        <v>0</v>
      </c>
      <c r="AD113">
        <v>0</v>
      </c>
      <c r="AE113">
        <v>0</v>
      </c>
      <c r="AF113">
        <v>0</v>
      </c>
      <c r="AG113">
        <v>0</v>
      </c>
      <c r="AH113">
        <v>73508</v>
      </c>
      <c r="AI113">
        <v>40124</v>
      </c>
      <c r="AJ113">
        <v>14200</v>
      </c>
      <c r="AK113">
        <v>0</v>
      </c>
      <c r="AL113">
        <v>0</v>
      </c>
      <c r="AM113">
        <v>0</v>
      </c>
      <c r="AN113">
        <v>1350</v>
      </c>
      <c r="AO113">
        <v>8717</v>
      </c>
      <c r="AP113">
        <v>560</v>
      </c>
      <c r="AQ113">
        <v>3446</v>
      </c>
      <c r="AR113">
        <v>0</v>
      </c>
      <c r="AS113">
        <v>14190</v>
      </c>
      <c r="AT113">
        <v>0</v>
      </c>
      <c r="AU113">
        <v>0</v>
      </c>
      <c r="AV113">
        <v>0</v>
      </c>
      <c r="AW113">
        <v>0</v>
      </c>
      <c r="AX113">
        <v>0</v>
      </c>
      <c r="AY113">
        <v>0</v>
      </c>
      <c r="AZ113">
        <v>0</v>
      </c>
      <c r="BA113">
        <v>0</v>
      </c>
      <c r="BB113">
        <v>0</v>
      </c>
      <c r="BC113" s="41">
        <v>224640.89299999998</v>
      </c>
      <c r="BD113">
        <v>224640.89299999998</v>
      </c>
      <c r="BF113">
        <v>177366</v>
      </c>
      <c r="BG113">
        <v>20361.893</v>
      </c>
      <c r="BH113">
        <v>0</v>
      </c>
      <c r="BI113">
        <v>26913</v>
      </c>
      <c r="BJ113">
        <v>224640.89300000001</v>
      </c>
      <c r="BK113">
        <v>0</v>
      </c>
      <c r="BM113">
        <v>29865</v>
      </c>
      <c r="BN113">
        <v>0</v>
      </c>
      <c r="BP113" s="47">
        <f t="shared" si="1"/>
        <v>0</v>
      </c>
    </row>
    <row r="114" spans="1:68" x14ac:dyDescent="0.2">
      <c r="A114" t="s">
        <v>641</v>
      </c>
      <c r="B114">
        <v>3003</v>
      </c>
      <c r="C114" t="s">
        <v>331</v>
      </c>
      <c r="D114" t="s">
        <v>36</v>
      </c>
      <c r="E114" t="s">
        <v>749</v>
      </c>
      <c r="F114">
        <v>881930.44699790096</v>
      </c>
      <c r="I114">
        <v>3424.6148333333335</v>
      </c>
      <c r="J114">
        <v>2739.9236666666666</v>
      </c>
      <c r="K114">
        <v>1826.1135000000002</v>
      </c>
      <c r="L114">
        <v>3906.3333333333335</v>
      </c>
      <c r="M114">
        <v>16485</v>
      </c>
      <c r="N114">
        <v>0</v>
      </c>
      <c r="O114">
        <v>0</v>
      </c>
      <c r="P114">
        <v>0</v>
      </c>
      <c r="Q114">
        <v>0</v>
      </c>
      <c r="R114">
        <v>0</v>
      </c>
      <c r="S114">
        <v>0</v>
      </c>
      <c r="T114">
        <v>6017.5</v>
      </c>
      <c r="U114">
        <v>6017.5</v>
      </c>
      <c r="V114">
        <v>6017.5</v>
      </c>
      <c r="W114">
        <v>6017.5</v>
      </c>
      <c r="X114">
        <v>0</v>
      </c>
      <c r="Y114">
        <v>0</v>
      </c>
      <c r="Z114">
        <v>17843</v>
      </c>
      <c r="AA114">
        <v>0</v>
      </c>
      <c r="AB114">
        <v>0</v>
      </c>
      <c r="AC114">
        <v>0</v>
      </c>
      <c r="AD114">
        <v>0</v>
      </c>
      <c r="AE114">
        <v>0</v>
      </c>
      <c r="AF114">
        <v>0</v>
      </c>
      <c r="AG114">
        <v>0</v>
      </c>
      <c r="AH114">
        <v>36478</v>
      </c>
      <c r="AI114">
        <v>28698</v>
      </c>
      <c r="AJ114">
        <v>10156</v>
      </c>
      <c r="AK114">
        <v>0</v>
      </c>
      <c r="AL114">
        <v>0</v>
      </c>
      <c r="AM114">
        <v>0</v>
      </c>
      <c r="AN114">
        <v>3150</v>
      </c>
      <c r="AO114">
        <v>2464</v>
      </c>
      <c r="AP114">
        <v>0</v>
      </c>
      <c r="AQ114">
        <v>0</v>
      </c>
      <c r="AR114">
        <v>0</v>
      </c>
      <c r="AS114">
        <v>9990</v>
      </c>
      <c r="AT114">
        <v>0</v>
      </c>
      <c r="AU114">
        <v>0</v>
      </c>
      <c r="AV114">
        <v>0</v>
      </c>
      <c r="AW114">
        <v>0</v>
      </c>
      <c r="AX114">
        <v>0</v>
      </c>
      <c r="AY114">
        <v>0</v>
      </c>
      <c r="AZ114">
        <v>0</v>
      </c>
      <c r="BA114">
        <v>0</v>
      </c>
      <c r="BB114">
        <v>0</v>
      </c>
      <c r="BC114" s="41">
        <v>161230.98533333332</v>
      </c>
      <c r="BD114">
        <v>161230.98533333332</v>
      </c>
      <c r="BF114">
        <v>120395</v>
      </c>
      <c r="BG114">
        <v>28381.985333333334</v>
      </c>
      <c r="BH114">
        <v>0</v>
      </c>
      <c r="BI114">
        <v>12454</v>
      </c>
      <c r="BJ114">
        <v>161230.98533333334</v>
      </c>
      <c r="BK114">
        <v>0</v>
      </c>
      <c r="BM114">
        <v>24070</v>
      </c>
      <c r="BN114">
        <v>0</v>
      </c>
      <c r="BP114" s="47">
        <f t="shared" si="1"/>
        <v>0</v>
      </c>
    </row>
    <row r="115" spans="1:68" x14ac:dyDescent="0.2">
      <c r="A115" t="s">
        <v>641</v>
      </c>
      <c r="B115">
        <v>2142</v>
      </c>
      <c r="C115" t="s">
        <v>333</v>
      </c>
      <c r="D115" t="s">
        <v>36</v>
      </c>
      <c r="E115" t="s">
        <v>750</v>
      </c>
      <c r="F115">
        <v>2109243.9855926768</v>
      </c>
      <c r="I115">
        <v>14289.259583333333</v>
      </c>
      <c r="J115">
        <v>6412.5036666666665</v>
      </c>
      <c r="K115">
        <v>4809.3777500000006</v>
      </c>
      <c r="L115">
        <v>1568</v>
      </c>
      <c r="M115">
        <v>0</v>
      </c>
      <c r="N115">
        <v>0</v>
      </c>
      <c r="O115">
        <v>0</v>
      </c>
      <c r="P115">
        <v>0</v>
      </c>
      <c r="Q115">
        <v>0</v>
      </c>
      <c r="R115">
        <v>0</v>
      </c>
      <c r="S115">
        <v>0</v>
      </c>
      <c r="T115">
        <v>72966.25</v>
      </c>
      <c r="U115">
        <v>72966.25</v>
      </c>
      <c r="V115">
        <v>72966.25</v>
      </c>
      <c r="W115">
        <v>72966.25</v>
      </c>
      <c r="X115">
        <v>0</v>
      </c>
      <c r="Y115">
        <v>0</v>
      </c>
      <c r="Z115">
        <v>19435</v>
      </c>
      <c r="AA115">
        <v>0</v>
      </c>
      <c r="AB115">
        <v>0</v>
      </c>
      <c r="AC115">
        <v>0</v>
      </c>
      <c r="AD115">
        <v>0</v>
      </c>
      <c r="AE115">
        <v>0</v>
      </c>
      <c r="AF115">
        <v>0</v>
      </c>
      <c r="AG115">
        <v>0</v>
      </c>
      <c r="AH115">
        <v>27397</v>
      </c>
      <c r="AI115">
        <v>56997</v>
      </c>
      <c r="AJ115">
        <v>20171</v>
      </c>
      <c r="AK115">
        <v>0</v>
      </c>
      <c r="AL115">
        <v>0</v>
      </c>
      <c r="AM115">
        <v>0</v>
      </c>
      <c r="AN115">
        <v>4950</v>
      </c>
      <c r="AO115">
        <v>0</v>
      </c>
      <c r="AP115">
        <v>0</v>
      </c>
      <c r="AQ115">
        <v>0</v>
      </c>
      <c r="AR115">
        <v>0</v>
      </c>
      <c r="AS115">
        <v>19000</v>
      </c>
      <c r="AT115">
        <v>0</v>
      </c>
      <c r="AU115">
        <v>0</v>
      </c>
      <c r="AV115">
        <v>0</v>
      </c>
      <c r="AW115">
        <v>0</v>
      </c>
      <c r="AX115">
        <v>0</v>
      </c>
      <c r="AY115">
        <v>0</v>
      </c>
      <c r="AZ115">
        <v>0</v>
      </c>
      <c r="BA115">
        <v>0</v>
      </c>
      <c r="BB115">
        <v>0</v>
      </c>
      <c r="BC115" s="41">
        <v>466894.141</v>
      </c>
      <c r="BD115">
        <v>466894.141</v>
      </c>
      <c r="BF115">
        <v>420815</v>
      </c>
      <c r="BG115">
        <v>27079.141</v>
      </c>
      <c r="BH115">
        <v>0</v>
      </c>
      <c r="BI115">
        <v>19000</v>
      </c>
      <c r="BJ115">
        <v>466894.141</v>
      </c>
      <c r="BK115">
        <v>0</v>
      </c>
      <c r="BM115">
        <v>291865</v>
      </c>
      <c r="BN115">
        <v>0</v>
      </c>
      <c r="BP115" s="47">
        <f t="shared" si="1"/>
        <v>0</v>
      </c>
    </row>
    <row r="116" spans="1:68" x14ac:dyDescent="0.2">
      <c r="A116" t="s">
        <v>641</v>
      </c>
      <c r="B116">
        <v>2457</v>
      </c>
      <c r="C116" t="s">
        <v>335</v>
      </c>
      <c r="D116" t="s">
        <v>36</v>
      </c>
      <c r="E116" t="s">
        <v>751</v>
      </c>
      <c r="F116">
        <v>1928687.3535364754</v>
      </c>
      <c r="I116">
        <v>5521.8479166666666</v>
      </c>
      <c r="J116">
        <v>6300.9486666666671</v>
      </c>
      <c r="K116">
        <v>3617.9615000000003</v>
      </c>
      <c r="L116">
        <v>5508.33</v>
      </c>
      <c r="M116">
        <v>0</v>
      </c>
      <c r="N116">
        <v>0</v>
      </c>
      <c r="O116">
        <v>0</v>
      </c>
      <c r="P116">
        <v>0</v>
      </c>
      <c r="Q116">
        <v>45201.245536441653</v>
      </c>
      <c r="R116">
        <v>36160.996429153325</v>
      </c>
      <c r="S116">
        <v>25960.691206480376</v>
      </c>
      <c r="T116">
        <v>57162.5</v>
      </c>
      <c r="U116">
        <v>57162.5</v>
      </c>
      <c r="V116">
        <v>57162.5</v>
      </c>
      <c r="W116">
        <v>57162.5</v>
      </c>
      <c r="X116">
        <v>0</v>
      </c>
      <c r="Y116">
        <v>0</v>
      </c>
      <c r="Z116">
        <v>19591</v>
      </c>
      <c r="AA116">
        <v>0</v>
      </c>
      <c r="AB116">
        <v>0</v>
      </c>
      <c r="AC116">
        <v>0</v>
      </c>
      <c r="AD116">
        <v>0</v>
      </c>
      <c r="AE116">
        <v>0</v>
      </c>
      <c r="AF116">
        <v>0</v>
      </c>
      <c r="AG116">
        <v>0</v>
      </c>
      <c r="AH116">
        <v>51987</v>
      </c>
      <c r="AI116">
        <v>63640</v>
      </c>
      <c r="AJ116">
        <v>22523</v>
      </c>
      <c r="AK116">
        <v>0</v>
      </c>
      <c r="AL116">
        <v>0</v>
      </c>
      <c r="AM116">
        <v>0</v>
      </c>
      <c r="AN116">
        <v>0</v>
      </c>
      <c r="AO116">
        <v>0</v>
      </c>
      <c r="AP116">
        <v>7422</v>
      </c>
      <c r="AQ116">
        <v>0</v>
      </c>
      <c r="AR116">
        <v>0</v>
      </c>
      <c r="AS116">
        <v>19840</v>
      </c>
      <c r="AT116">
        <v>0</v>
      </c>
      <c r="AU116">
        <v>0</v>
      </c>
      <c r="AV116">
        <v>0</v>
      </c>
      <c r="AW116">
        <v>0</v>
      </c>
      <c r="AX116">
        <v>0</v>
      </c>
      <c r="AY116">
        <v>0</v>
      </c>
      <c r="AZ116">
        <v>0</v>
      </c>
      <c r="BA116">
        <v>0</v>
      </c>
      <c r="BB116">
        <v>0</v>
      </c>
      <c r="BC116" s="41">
        <v>541925.02125540865</v>
      </c>
      <c r="BD116">
        <v>541925.02125540865</v>
      </c>
      <c r="BF116">
        <v>386391</v>
      </c>
      <c r="BG116">
        <v>128272.02125540869</v>
      </c>
      <c r="BH116">
        <v>0</v>
      </c>
      <c r="BI116">
        <v>27262</v>
      </c>
      <c r="BJ116">
        <v>541925.02125540865</v>
      </c>
      <c r="BK116">
        <v>0</v>
      </c>
      <c r="BM116">
        <v>228650</v>
      </c>
      <c r="BN116">
        <v>107322.93317207535</v>
      </c>
      <c r="BP116" s="47">
        <f t="shared" si="1"/>
        <v>0</v>
      </c>
    </row>
    <row r="117" spans="1:68" x14ac:dyDescent="0.2">
      <c r="A117" t="s">
        <v>641</v>
      </c>
      <c r="B117">
        <v>2469</v>
      </c>
      <c r="C117" t="s">
        <v>337</v>
      </c>
      <c r="D117" t="s">
        <v>36</v>
      </c>
      <c r="E117" t="s">
        <v>752</v>
      </c>
      <c r="F117">
        <v>1518736.4921344754</v>
      </c>
      <c r="I117">
        <v>0</v>
      </c>
      <c r="J117">
        <v>2812</v>
      </c>
      <c r="K117">
        <v>0</v>
      </c>
      <c r="L117">
        <v>0</v>
      </c>
      <c r="M117">
        <v>0</v>
      </c>
      <c r="N117">
        <v>0</v>
      </c>
      <c r="O117">
        <v>0</v>
      </c>
      <c r="P117">
        <v>0</v>
      </c>
      <c r="Q117">
        <v>0</v>
      </c>
      <c r="R117">
        <v>0</v>
      </c>
      <c r="S117">
        <v>0</v>
      </c>
      <c r="T117">
        <v>55868.75</v>
      </c>
      <c r="U117">
        <v>55868.75</v>
      </c>
      <c r="V117">
        <v>53851.25</v>
      </c>
      <c r="W117">
        <v>55196.25</v>
      </c>
      <c r="X117">
        <v>0</v>
      </c>
      <c r="Y117">
        <v>0</v>
      </c>
      <c r="Z117">
        <v>19062</v>
      </c>
      <c r="AA117">
        <v>0</v>
      </c>
      <c r="AB117">
        <v>0</v>
      </c>
      <c r="AC117">
        <v>0</v>
      </c>
      <c r="AD117">
        <v>0</v>
      </c>
      <c r="AE117">
        <v>0</v>
      </c>
      <c r="AF117">
        <v>0</v>
      </c>
      <c r="AG117">
        <v>0</v>
      </c>
      <c r="AH117">
        <v>33378</v>
      </c>
      <c r="AI117">
        <v>42781</v>
      </c>
      <c r="AJ117">
        <v>15140</v>
      </c>
      <c r="AK117">
        <v>0</v>
      </c>
      <c r="AL117">
        <v>0</v>
      </c>
      <c r="AM117">
        <v>0</v>
      </c>
      <c r="AN117">
        <v>5400</v>
      </c>
      <c r="AO117">
        <v>0</v>
      </c>
      <c r="AP117">
        <v>0</v>
      </c>
      <c r="AQ117">
        <v>0</v>
      </c>
      <c r="AR117">
        <v>0</v>
      </c>
      <c r="AS117">
        <v>14940</v>
      </c>
      <c r="AT117">
        <v>0</v>
      </c>
      <c r="AU117">
        <v>0</v>
      </c>
      <c r="AV117">
        <v>0</v>
      </c>
      <c r="AW117">
        <v>0</v>
      </c>
      <c r="AX117">
        <v>0</v>
      </c>
      <c r="AY117">
        <v>0</v>
      </c>
      <c r="AZ117">
        <v>0</v>
      </c>
      <c r="BA117">
        <v>0</v>
      </c>
      <c r="BB117">
        <v>0</v>
      </c>
      <c r="BC117" s="41">
        <v>354298</v>
      </c>
      <c r="BD117">
        <v>354298</v>
      </c>
      <c r="BF117">
        <v>336546</v>
      </c>
      <c r="BG117">
        <v>2812</v>
      </c>
      <c r="BH117">
        <v>0</v>
      </c>
      <c r="BI117">
        <v>14940</v>
      </c>
      <c r="BJ117">
        <v>354298</v>
      </c>
      <c r="BK117">
        <v>0</v>
      </c>
      <c r="BM117">
        <v>220785</v>
      </c>
      <c r="BN117">
        <v>0</v>
      </c>
      <c r="BP117" s="47">
        <f t="shared" si="1"/>
        <v>0</v>
      </c>
    </row>
    <row r="118" spans="1:68" x14ac:dyDescent="0.2">
      <c r="A118" t="s">
        <v>641</v>
      </c>
      <c r="B118">
        <v>3431</v>
      </c>
      <c r="C118" t="s">
        <v>35</v>
      </c>
      <c r="D118" t="s">
        <v>36</v>
      </c>
      <c r="E118" t="s">
        <v>753</v>
      </c>
      <c r="F118">
        <v>2401907.5812633368</v>
      </c>
      <c r="I118">
        <v>14123.455416666666</v>
      </c>
      <c r="J118">
        <v>12709.397000000001</v>
      </c>
      <c r="K118">
        <v>7878.7352499999997</v>
      </c>
      <c r="L118">
        <v>10067.666666666668</v>
      </c>
      <c r="M118">
        <v>0</v>
      </c>
      <c r="N118">
        <v>0</v>
      </c>
      <c r="O118">
        <v>0</v>
      </c>
      <c r="P118">
        <v>0</v>
      </c>
      <c r="Q118">
        <v>0</v>
      </c>
      <c r="R118">
        <v>0</v>
      </c>
      <c r="S118">
        <v>0</v>
      </c>
      <c r="T118">
        <v>33443.75</v>
      </c>
      <c r="U118">
        <v>33443.75</v>
      </c>
      <c r="V118">
        <v>33443.75</v>
      </c>
      <c r="W118">
        <v>33443.75</v>
      </c>
      <c r="X118">
        <v>0</v>
      </c>
      <c r="Y118">
        <v>0</v>
      </c>
      <c r="Z118">
        <v>21335</v>
      </c>
      <c r="AA118">
        <v>0</v>
      </c>
      <c r="AB118">
        <v>0</v>
      </c>
      <c r="AC118">
        <v>0</v>
      </c>
      <c r="AD118">
        <v>0</v>
      </c>
      <c r="AE118">
        <v>0</v>
      </c>
      <c r="AF118">
        <v>0</v>
      </c>
      <c r="AG118">
        <v>0</v>
      </c>
      <c r="AH118">
        <v>88688</v>
      </c>
      <c r="AI118">
        <v>90212</v>
      </c>
      <c r="AJ118">
        <v>31927</v>
      </c>
      <c r="AK118">
        <v>0</v>
      </c>
      <c r="AL118">
        <v>0</v>
      </c>
      <c r="AM118">
        <v>0</v>
      </c>
      <c r="AN118">
        <v>8550</v>
      </c>
      <c r="AO118">
        <v>1205</v>
      </c>
      <c r="AP118">
        <v>0</v>
      </c>
      <c r="AQ118">
        <v>0</v>
      </c>
      <c r="AR118">
        <v>0</v>
      </c>
      <c r="AS118">
        <v>29260</v>
      </c>
      <c r="AT118">
        <v>0</v>
      </c>
      <c r="AU118">
        <v>0</v>
      </c>
      <c r="AV118">
        <v>0</v>
      </c>
      <c r="AW118">
        <v>0</v>
      </c>
      <c r="AX118">
        <v>0</v>
      </c>
      <c r="AY118">
        <v>0</v>
      </c>
      <c r="AZ118">
        <v>0</v>
      </c>
      <c r="BA118">
        <v>0</v>
      </c>
      <c r="BB118">
        <v>0</v>
      </c>
      <c r="BC118" s="41">
        <v>449731.25433333335</v>
      </c>
      <c r="BD118">
        <v>449731.25433333335</v>
      </c>
      <c r="BF118">
        <v>374487</v>
      </c>
      <c r="BG118">
        <v>44779.254333333331</v>
      </c>
      <c r="BH118">
        <v>0</v>
      </c>
      <c r="BI118">
        <v>30465</v>
      </c>
      <c r="BJ118">
        <v>449731.25433333335</v>
      </c>
      <c r="BK118">
        <v>0</v>
      </c>
      <c r="BM118">
        <v>133775</v>
      </c>
      <c r="BN118">
        <v>0</v>
      </c>
      <c r="BP118" s="47">
        <f t="shared" si="1"/>
        <v>0</v>
      </c>
    </row>
    <row r="119" spans="1:68" x14ac:dyDescent="0.2">
      <c r="A119" t="s">
        <v>641</v>
      </c>
      <c r="B119">
        <v>2018</v>
      </c>
      <c r="C119" t="s">
        <v>379</v>
      </c>
      <c r="D119" t="s">
        <v>36</v>
      </c>
      <c r="E119" t="s">
        <v>754</v>
      </c>
      <c r="F119">
        <v>1878630.1225971496</v>
      </c>
      <c r="I119">
        <v>1236.8091666666669</v>
      </c>
      <c r="J119">
        <v>989.44733333333352</v>
      </c>
      <c r="K119">
        <v>742.08550000000014</v>
      </c>
      <c r="L119">
        <v>56849.990000000005</v>
      </c>
      <c r="M119">
        <v>0</v>
      </c>
      <c r="N119">
        <v>0</v>
      </c>
      <c r="O119">
        <v>0</v>
      </c>
      <c r="P119">
        <v>0</v>
      </c>
      <c r="Q119">
        <v>0</v>
      </c>
      <c r="R119">
        <v>0</v>
      </c>
      <c r="S119">
        <v>0</v>
      </c>
      <c r="T119">
        <v>93460</v>
      </c>
      <c r="U119">
        <v>93460</v>
      </c>
      <c r="V119">
        <v>93460</v>
      </c>
      <c r="W119">
        <v>93460</v>
      </c>
      <c r="X119">
        <v>0</v>
      </c>
      <c r="Y119">
        <v>0</v>
      </c>
      <c r="Z119">
        <v>19173</v>
      </c>
      <c r="AA119">
        <v>0</v>
      </c>
      <c r="AB119">
        <v>0</v>
      </c>
      <c r="AC119">
        <v>0</v>
      </c>
      <c r="AD119">
        <v>0</v>
      </c>
      <c r="AE119">
        <v>81794.540000000008</v>
      </c>
      <c r="AF119">
        <v>0</v>
      </c>
      <c r="AG119">
        <v>0</v>
      </c>
      <c r="AH119">
        <v>13417</v>
      </c>
      <c r="AI119">
        <v>56200</v>
      </c>
      <c r="AJ119">
        <v>19890</v>
      </c>
      <c r="AK119">
        <v>0</v>
      </c>
      <c r="AL119">
        <v>0</v>
      </c>
      <c r="AM119">
        <v>0</v>
      </c>
      <c r="AN119">
        <v>0</v>
      </c>
      <c r="AO119">
        <v>967</v>
      </c>
      <c r="AP119">
        <v>0</v>
      </c>
      <c r="AQ119">
        <v>250</v>
      </c>
      <c r="AR119">
        <v>0</v>
      </c>
      <c r="AS119">
        <v>15310</v>
      </c>
      <c r="AT119">
        <v>8536.99</v>
      </c>
      <c r="AU119">
        <v>0</v>
      </c>
      <c r="AV119">
        <v>0</v>
      </c>
      <c r="AW119">
        <v>0</v>
      </c>
      <c r="AX119">
        <v>0</v>
      </c>
      <c r="AY119">
        <v>0</v>
      </c>
      <c r="AZ119">
        <v>0</v>
      </c>
      <c r="BA119">
        <v>0</v>
      </c>
      <c r="BB119">
        <v>0</v>
      </c>
      <c r="BC119" s="41">
        <v>649196.86199999996</v>
      </c>
      <c r="BD119">
        <v>649196.86199999996</v>
      </c>
      <c r="BF119">
        <v>482520</v>
      </c>
      <c r="BG119">
        <v>59818.332000000009</v>
      </c>
      <c r="BH119">
        <v>81794.540000000008</v>
      </c>
      <c r="BI119">
        <v>25063.989999999998</v>
      </c>
      <c r="BJ119">
        <v>649196.86200000008</v>
      </c>
      <c r="BK119">
        <v>0</v>
      </c>
      <c r="BM119">
        <v>373840</v>
      </c>
      <c r="BN119">
        <v>0</v>
      </c>
      <c r="BP119" s="47">
        <f t="shared" si="1"/>
        <v>0</v>
      </c>
    </row>
    <row r="120" spans="1:68" x14ac:dyDescent="0.2">
      <c r="A120" t="s">
        <v>637</v>
      </c>
      <c r="B120">
        <v>3323</v>
      </c>
      <c r="C120" t="s">
        <v>339</v>
      </c>
      <c r="D120" t="s">
        <v>36</v>
      </c>
      <c r="E120" t="s">
        <v>755</v>
      </c>
      <c r="F120">
        <v>989588.88052730344</v>
      </c>
      <c r="I120">
        <v>8760.2870833333345</v>
      </c>
      <c r="J120">
        <v>824.48300000000017</v>
      </c>
      <c r="K120">
        <v>618.36225000000013</v>
      </c>
      <c r="L120">
        <v>10136</v>
      </c>
      <c r="M120">
        <v>0</v>
      </c>
      <c r="N120">
        <v>0</v>
      </c>
      <c r="O120">
        <v>0</v>
      </c>
      <c r="P120">
        <v>0</v>
      </c>
      <c r="Q120">
        <v>0</v>
      </c>
      <c r="R120">
        <v>0</v>
      </c>
      <c r="S120">
        <v>0</v>
      </c>
      <c r="T120">
        <v>27236.25</v>
      </c>
      <c r="U120">
        <v>27236.25</v>
      </c>
      <c r="V120">
        <v>27236.25</v>
      </c>
      <c r="W120">
        <v>27236.25</v>
      </c>
      <c r="X120">
        <v>0</v>
      </c>
      <c r="Y120">
        <v>0</v>
      </c>
      <c r="Z120">
        <v>17765</v>
      </c>
      <c r="AA120">
        <v>0</v>
      </c>
      <c r="AB120">
        <v>0</v>
      </c>
      <c r="AC120">
        <v>0</v>
      </c>
      <c r="AD120">
        <v>0</v>
      </c>
      <c r="AE120">
        <v>0</v>
      </c>
      <c r="AF120">
        <v>0</v>
      </c>
      <c r="AG120">
        <v>0</v>
      </c>
      <c r="AH120">
        <v>25050</v>
      </c>
      <c r="AI120">
        <v>29628</v>
      </c>
      <c r="AJ120">
        <v>10486</v>
      </c>
      <c r="AK120">
        <v>0</v>
      </c>
      <c r="AL120">
        <v>0</v>
      </c>
      <c r="AM120">
        <v>0</v>
      </c>
      <c r="AN120">
        <v>13050</v>
      </c>
      <c r="AO120">
        <v>3801</v>
      </c>
      <c r="AP120">
        <v>0</v>
      </c>
      <c r="AQ120">
        <v>0</v>
      </c>
      <c r="AR120">
        <v>0</v>
      </c>
      <c r="AS120">
        <v>9710</v>
      </c>
      <c r="AT120">
        <v>0</v>
      </c>
      <c r="AU120">
        <v>0</v>
      </c>
      <c r="AV120">
        <v>0</v>
      </c>
      <c r="AW120">
        <v>0</v>
      </c>
      <c r="AX120">
        <v>0</v>
      </c>
      <c r="AY120">
        <v>0</v>
      </c>
      <c r="AZ120">
        <v>0</v>
      </c>
      <c r="BA120">
        <v>0</v>
      </c>
      <c r="BB120">
        <v>0</v>
      </c>
      <c r="BC120" s="41">
        <v>238774.13233333334</v>
      </c>
      <c r="BD120">
        <v>238774.13233333334</v>
      </c>
      <c r="BF120">
        <v>204924</v>
      </c>
      <c r="BG120">
        <v>20339.132333333335</v>
      </c>
      <c r="BH120">
        <v>0</v>
      </c>
      <c r="BI120">
        <v>13511</v>
      </c>
      <c r="BJ120">
        <v>238774.13233333334</v>
      </c>
      <c r="BK120">
        <v>0</v>
      </c>
      <c r="BM120">
        <v>108945</v>
      </c>
      <c r="BN120">
        <v>0</v>
      </c>
      <c r="BP120" s="47">
        <f t="shared" si="1"/>
        <v>0</v>
      </c>
    </row>
    <row r="121" spans="1:68" x14ac:dyDescent="0.2">
      <c r="A121" t="s">
        <v>637</v>
      </c>
      <c r="B121">
        <v>2436</v>
      </c>
      <c r="C121" t="s">
        <v>341</v>
      </c>
      <c r="D121" t="s">
        <v>36</v>
      </c>
      <c r="E121" t="s">
        <v>756</v>
      </c>
      <c r="F121">
        <v>1764707.5619154256</v>
      </c>
      <c r="I121">
        <v>3332.2441666666668</v>
      </c>
      <c r="J121">
        <v>1486.2720000000002</v>
      </c>
      <c r="K121">
        <v>1771.0235000000002</v>
      </c>
      <c r="L121">
        <v>0</v>
      </c>
      <c r="M121">
        <v>0</v>
      </c>
      <c r="N121">
        <v>0</v>
      </c>
      <c r="O121">
        <v>0</v>
      </c>
      <c r="P121">
        <v>0</v>
      </c>
      <c r="Q121">
        <v>0</v>
      </c>
      <c r="R121">
        <v>0</v>
      </c>
      <c r="S121">
        <v>0</v>
      </c>
      <c r="T121">
        <v>60188.75</v>
      </c>
      <c r="U121">
        <v>60188.75</v>
      </c>
      <c r="V121">
        <v>60188.75</v>
      </c>
      <c r="W121">
        <v>60188.75</v>
      </c>
      <c r="X121">
        <v>0</v>
      </c>
      <c r="Y121">
        <v>0</v>
      </c>
      <c r="Z121">
        <v>18436</v>
      </c>
      <c r="AA121">
        <v>0</v>
      </c>
      <c r="AB121">
        <v>0</v>
      </c>
      <c r="AC121">
        <v>0</v>
      </c>
      <c r="AD121">
        <v>0</v>
      </c>
      <c r="AE121">
        <v>0</v>
      </c>
      <c r="AF121">
        <v>0</v>
      </c>
      <c r="AG121">
        <v>0</v>
      </c>
      <c r="AH121">
        <v>27891</v>
      </c>
      <c r="AI121">
        <v>41851</v>
      </c>
      <c r="AJ121">
        <v>14811</v>
      </c>
      <c r="AK121">
        <v>0</v>
      </c>
      <c r="AL121">
        <v>0</v>
      </c>
      <c r="AM121">
        <v>0</v>
      </c>
      <c r="AN121">
        <v>12150</v>
      </c>
      <c r="AO121">
        <v>0</v>
      </c>
      <c r="AP121">
        <v>0</v>
      </c>
      <c r="AQ121">
        <v>0</v>
      </c>
      <c r="AR121">
        <v>0</v>
      </c>
      <c r="AS121">
        <v>14330</v>
      </c>
      <c r="AT121">
        <v>0</v>
      </c>
      <c r="AU121">
        <v>0</v>
      </c>
      <c r="AV121">
        <v>0</v>
      </c>
      <c r="AW121">
        <v>0</v>
      </c>
      <c r="AX121">
        <v>0</v>
      </c>
      <c r="AY121">
        <v>0</v>
      </c>
      <c r="AZ121">
        <v>0</v>
      </c>
      <c r="BA121">
        <v>0</v>
      </c>
      <c r="BB121">
        <v>0</v>
      </c>
      <c r="BC121" s="41">
        <v>376813.53966666665</v>
      </c>
      <c r="BD121">
        <v>376813.53966666665</v>
      </c>
      <c r="BF121">
        <v>355894</v>
      </c>
      <c r="BG121">
        <v>6589.5396666666675</v>
      </c>
      <c r="BH121">
        <v>0</v>
      </c>
      <c r="BI121">
        <v>14330</v>
      </c>
      <c r="BJ121">
        <v>376813.53966666665</v>
      </c>
      <c r="BK121">
        <v>0</v>
      </c>
      <c r="BM121">
        <v>240755</v>
      </c>
      <c r="BN121">
        <v>0</v>
      </c>
      <c r="BP121" s="47">
        <f t="shared" si="1"/>
        <v>0</v>
      </c>
    </row>
    <row r="122" spans="1:68" x14ac:dyDescent="0.2">
      <c r="A122" t="s">
        <v>637</v>
      </c>
      <c r="B122">
        <v>3351</v>
      </c>
      <c r="C122" t="s">
        <v>343</v>
      </c>
      <c r="D122" t="s">
        <v>36</v>
      </c>
      <c r="E122" t="s">
        <v>757</v>
      </c>
      <c r="F122">
        <v>967053.81347536971</v>
      </c>
      <c r="I122">
        <v>0</v>
      </c>
      <c r="J122">
        <v>159.83333333333331</v>
      </c>
      <c r="K122">
        <v>0</v>
      </c>
      <c r="L122">
        <v>0</v>
      </c>
      <c r="M122">
        <v>0</v>
      </c>
      <c r="N122">
        <v>0</v>
      </c>
      <c r="O122">
        <v>0</v>
      </c>
      <c r="P122">
        <v>0</v>
      </c>
      <c r="Q122">
        <v>0</v>
      </c>
      <c r="R122">
        <v>0</v>
      </c>
      <c r="S122">
        <v>0</v>
      </c>
      <c r="T122">
        <v>28400</v>
      </c>
      <c r="U122">
        <v>28400</v>
      </c>
      <c r="V122">
        <v>28400</v>
      </c>
      <c r="W122">
        <v>28400</v>
      </c>
      <c r="X122">
        <v>0</v>
      </c>
      <c r="Y122">
        <v>0</v>
      </c>
      <c r="Z122">
        <v>17790</v>
      </c>
      <c r="AA122">
        <v>0</v>
      </c>
      <c r="AB122">
        <v>0</v>
      </c>
      <c r="AC122">
        <v>0</v>
      </c>
      <c r="AD122">
        <v>0</v>
      </c>
      <c r="AE122">
        <v>0</v>
      </c>
      <c r="AF122">
        <v>0</v>
      </c>
      <c r="AG122">
        <v>0</v>
      </c>
      <c r="AH122">
        <v>21199</v>
      </c>
      <c r="AI122">
        <v>30691</v>
      </c>
      <c r="AJ122">
        <v>10861</v>
      </c>
      <c r="AK122">
        <v>0</v>
      </c>
      <c r="AL122">
        <v>0</v>
      </c>
      <c r="AM122">
        <v>0</v>
      </c>
      <c r="AN122">
        <v>9000</v>
      </c>
      <c r="AO122">
        <v>0</v>
      </c>
      <c r="AP122">
        <v>0</v>
      </c>
      <c r="AQ122">
        <v>926</v>
      </c>
      <c r="AR122">
        <v>0</v>
      </c>
      <c r="AS122">
        <v>9800</v>
      </c>
      <c r="AT122">
        <v>0</v>
      </c>
      <c r="AU122">
        <v>0</v>
      </c>
      <c r="AV122">
        <v>0</v>
      </c>
      <c r="AW122">
        <v>0</v>
      </c>
      <c r="AX122">
        <v>0</v>
      </c>
      <c r="AY122">
        <v>0</v>
      </c>
      <c r="AZ122">
        <v>0</v>
      </c>
      <c r="BA122">
        <v>0</v>
      </c>
      <c r="BB122">
        <v>0</v>
      </c>
      <c r="BC122" s="41">
        <v>214026.83333333331</v>
      </c>
      <c r="BD122">
        <v>214026.83333333331</v>
      </c>
      <c r="BF122">
        <v>203141</v>
      </c>
      <c r="BG122">
        <v>159.83333333333331</v>
      </c>
      <c r="BH122">
        <v>0</v>
      </c>
      <c r="BI122">
        <v>10726</v>
      </c>
      <c r="BJ122">
        <v>214026.83333333334</v>
      </c>
      <c r="BK122">
        <v>0</v>
      </c>
      <c r="BM122">
        <v>113600</v>
      </c>
      <c r="BN122">
        <v>0</v>
      </c>
      <c r="BP122" s="47">
        <f t="shared" si="1"/>
        <v>0</v>
      </c>
    </row>
    <row r="123" spans="1:68" x14ac:dyDescent="0.2">
      <c r="A123" t="s">
        <v>637</v>
      </c>
      <c r="B123">
        <v>3328</v>
      </c>
      <c r="C123" t="s">
        <v>345</v>
      </c>
      <c r="D123" t="s">
        <v>36</v>
      </c>
      <c r="E123" t="s">
        <v>758</v>
      </c>
      <c r="F123">
        <v>955600.17715407512</v>
      </c>
      <c r="I123">
        <v>8313.0466666666671</v>
      </c>
      <c r="J123">
        <v>6650.4373333333333</v>
      </c>
      <c r="K123">
        <v>1464.1424999999999</v>
      </c>
      <c r="L123">
        <v>0</v>
      </c>
      <c r="M123">
        <v>10990</v>
      </c>
      <c r="N123">
        <v>0</v>
      </c>
      <c r="O123">
        <v>0</v>
      </c>
      <c r="P123">
        <v>0</v>
      </c>
      <c r="Q123">
        <v>0</v>
      </c>
      <c r="R123">
        <v>0</v>
      </c>
      <c r="S123">
        <v>0</v>
      </c>
      <c r="T123">
        <v>17148.75</v>
      </c>
      <c r="U123">
        <v>17148.75</v>
      </c>
      <c r="V123">
        <v>17148.75</v>
      </c>
      <c r="W123">
        <v>17148.75</v>
      </c>
      <c r="X123">
        <v>0</v>
      </c>
      <c r="Y123">
        <v>0</v>
      </c>
      <c r="Z123">
        <v>17789</v>
      </c>
      <c r="AA123">
        <v>0</v>
      </c>
      <c r="AB123">
        <v>0</v>
      </c>
      <c r="AC123">
        <v>0</v>
      </c>
      <c r="AD123">
        <v>0</v>
      </c>
      <c r="AE123">
        <v>0</v>
      </c>
      <c r="AF123">
        <v>0</v>
      </c>
      <c r="AG123">
        <v>0</v>
      </c>
      <c r="AH123">
        <v>34221</v>
      </c>
      <c r="AI123">
        <v>30425</v>
      </c>
      <c r="AJ123">
        <v>10767</v>
      </c>
      <c r="AK123">
        <v>0</v>
      </c>
      <c r="AL123">
        <v>0</v>
      </c>
      <c r="AM123">
        <v>0</v>
      </c>
      <c r="AN123">
        <v>900</v>
      </c>
      <c r="AO123">
        <v>1129</v>
      </c>
      <c r="AP123">
        <v>1125</v>
      </c>
      <c r="AQ123">
        <v>0</v>
      </c>
      <c r="AR123">
        <v>0</v>
      </c>
      <c r="AS123">
        <v>9710</v>
      </c>
      <c r="AT123">
        <v>0</v>
      </c>
      <c r="AU123">
        <v>0</v>
      </c>
      <c r="AV123">
        <v>0</v>
      </c>
      <c r="AW123">
        <v>0</v>
      </c>
      <c r="AX123">
        <v>0</v>
      </c>
      <c r="AY123">
        <v>0</v>
      </c>
      <c r="AZ123">
        <v>0</v>
      </c>
      <c r="BA123">
        <v>0</v>
      </c>
      <c r="BB123">
        <v>0</v>
      </c>
      <c r="BC123" s="41">
        <v>202078.62650000001</v>
      </c>
      <c r="BD123">
        <v>202078.62650000001</v>
      </c>
      <c r="BF123">
        <v>162697</v>
      </c>
      <c r="BG123">
        <v>27417.626499999998</v>
      </c>
      <c r="BH123">
        <v>0</v>
      </c>
      <c r="BI123">
        <v>11964</v>
      </c>
      <c r="BJ123">
        <v>202078.62650000001</v>
      </c>
      <c r="BK123">
        <v>0</v>
      </c>
      <c r="BM123">
        <v>68595</v>
      </c>
      <c r="BN123">
        <v>0</v>
      </c>
      <c r="BP123" s="47">
        <f t="shared" si="1"/>
        <v>0</v>
      </c>
    </row>
    <row r="124" spans="1:68" x14ac:dyDescent="0.2">
      <c r="A124" t="s">
        <v>641</v>
      </c>
      <c r="B124">
        <v>3357</v>
      </c>
      <c r="C124" t="s">
        <v>347</v>
      </c>
      <c r="D124" t="s">
        <v>36</v>
      </c>
      <c r="E124" t="s">
        <v>759</v>
      </c>
      <c r="F124">
        <v>995524.63459891372</v>
      </c>
      <c r="I124">
        <v>0</v>
      </c>
      <c r="J124">
        <v>0</v>
      </c>
      <c r="K124">
        <v>0</v>
      </c>
      <c r="L124">
        <v>0</v>
      </c>
      <c r="M124">
        <v>0</v>
      </c>
      <c r="N124">
        <v>0</v>
      </c>
      <c r="O124">
        <v>0</v>
      </c>
      <c r="P124">
        <v>0</v>
      </c>
      <c r="Q124">
        <v>0</v>
      </c>
      <c r="R124">
        <v>0</v>
      </c>
      <c r="S124">
        <v>0</v>
      </c>
      <c r="T124">
        <v>25632.5</v>
      </c>
      <c r="U124">
        <v>25632.5</v>
      </c>
      <c r="V124">
        <v>25632.5</v>
      </c>
      <c r="W124">
        <v>25632.5</v>
      </c>
      <c r="X124">
        <v>0</v>
      </c>
      <c r="Y124">
        <v>0</v>
      </c>
      <c r="Z124">
        <v>17762</v>
      </c>
      <c r="AA124">
        <v>0</v>
      </c>
      <c r="AB124">
        <v>0</v>
      </c>
      <c r="AC124">
        <v>0</v>
      </c>
      <c r="AD124">
        <v>0</v>
      </c>
      <c r="AE124">
        <v>0</v>
      </c>
      <c r="AF124">
        <v>0</v>
      </c>
      <c r="AG124">
        <v>0</v>
      </c>
      <c r="AH124">
        <v>26427</v>
      </c>
      <c r="AI124">
        <v>27237</v>
      </c>
      <c r="AJ124">
        <v>9639</v>
      </c>
      <c r="AK124">
        <v>0</v>
      </c>
      <c r="AL124">
        <v>0</v>
      </c>
      <c r="AM124">
        <v>0</v>
      </c>
      <c r="AN124">
        <v>9000</v>
      </c>
      <c r="AO124">
        <v>2496</v>
      </c>
      <c r="AP124">
        <v>120</v>
      </c>
      <c r="AQ124">
        <v>2748</v>
      </c>
      <c r="AR124">
        <v>0</v>
      </c>
      <c r="AS124">
        <v>9520</v>
      </c>
      <c r="AT124">
        <v>0</v>
      </c>
      <c r="AU124">
        <v>0</v>
      </c>
      <c r="AV124">
        <v>0</v>
      </c>
      <c r="AW124">
        <v>0</v>
      </c>
      <c r="AX124">
        <v>0</v>
      </c>
      <c r="AY124">
        <v>0</v>
      </c>
      <c r="AZ124">
        <v>0</v>
      </c>
      <c r="BA124">
        <v>0</v>
      </c>
      <c r="BB124">
        <v>0</v>
      </c>
      <c r="BC124" s="41">
        <v>207479</v>
      </c>
      <c r="BD124">
        <v>207479</v>
      </c>
      <c r="BF124">
        <v>192595</v>
      </c>
      <c r="BG124">
        <v>0</v>
      </c>
      <c r="BH124">
        <v>0</v>
      </c>
      <c r="BI124">
        <v>14884</v>
      </c>
      <c r="BJ124">
        <v>207479</v>
      </c>
      <c r="BK124">
        <v>0</v>
      </c>
      <c r="BM124">
        <v>102530</v>
      </c>
      <c r="BN124">
        <v>0</v>
      </c>
      <c r="BP124" s="47">
        <f t="shared" si="1"/>
        <v>0</v>
      </c>
    </row>
    <row r="125" spans="1:68" x14ac:dyDescent="0.2">
      <c r="A125" t="s">
        <v>637</v>
      </c>
      <c r="B125">
        <v>2021</v>
      </c>
      <c r="C125" t="s">
        <v>349</v>
      </c>
      <c r="D125" t="s">
        <v>36</v>
      </c>
      <c r="E125" t="s">
        <v>760</v>
      </c>
      <c r="F125">
        <v>1712169.14642665</v>
      </c>
      <c r="I125">
        <v>1461.6420000000001</v>
      </c>
      <c r="J125">
        <v>1707.42</v>
      </c>
      <c r="K125">
        <v>2985.4</v>
      </c>
      <c r="L125">
        <v>11286</v>
      </c>
      <c r="M125">
        <v>0</v>
      </c>
      <c r="N125">
        <v>0</v>
      </c>
      <c r="O125">
        <v>0</v>
      </c>
      <c r="P125">
        <v>0</v>
      </c>
      <c r="Q125">
        <v>0</v>
      </c>
      <c r="R125">
        <v>0</v>
      </c>
      <c r="S125">
        <v>0</v>
      </c>
      <c r="T125">
        <v>64965</v>
      </c>
      <c r="U125">
        <v>64965</v>
      </c>
      <c r="V125">
        <v>64965</v>
      </c>
      <c r="W125">
        <v>64965</v>
      </c>
      <c r="X125">
        <v>0</v>
      </c>
      <c r="Y125">
        <v>0</v>
      </c>
      <c r="Z125">
        <v>19315</v>
      </c>
      <c r="AA125">
        <v>0</v>
      </c>
      <c r="AB125">
        <v>0</v>
      </c>
      <c r="AC125">
        <v>0</v>
      </c>
      <c r="AD125">
        <v>0</v>
      </c>
      <c r="AE125">
        <v>0</v>
      </c>
      <c r="AF125">
        <v>0</v>
      </c>
      <c r="AG125">
        <v>0</v>
      </c>
      <c r="AH125">
        <v>33487</v>
      </c>
      <c r="AI125">
        <v>49292</v>
      </c>
      <c r="AJ125">
        <v>17445</v>
      </c>
      <c r="AK125">
        <v>0</v>
      </c>
      <c r="AL125">
        <v>0</v>
      </c>
      <c r="AM125">
        <v>0</v>
      </c>
      <c r="AN125">
        <v>19350</v>
      </c>
      <c r="AO125">
        <v>4636</v>
      </c>
      <c r="AP125">
        <v>0</v>
      </c>
      <c r="AQ125">
        <v>10980</v>
      </c>
      <c r="AR125">
        <v>0</v>
      </c>
      <c r="AS125">
        <v>16240</v>
      </c>
      <c r="AT125">
        <v>0</v>
      </c>
      <c r="AU125">
        <v>0</v>
      </c>
      <c r="AV125">
        <v>0</v>
      </c>
      <c r="AW125">
        <v>0</v>
      </c>
      <c r="AX125">
        <v>0</v>
      </c>
      <c r="AY125">
        <v>0</v>
      </c>
      <c r="AZ125">
        <v>0</v>
      </c>
      <c r="BA125">
        <v>0</v>
      </c>
      <c r="BB125">
        <v>0</v>
      </c>
      <c r="BC125" s="41">
        <v>448045.462</v>
      </c>
      <c r="BD125">
        <v>448045.462</v>
      </c>
      <c r="BF125">
        <v>398749</v>
      </c>
      <c r="BG125">
        <v>17440.462</v>
      </c>
      <c r="BH125">
        <v>0</v>
      </c>
      <c r="BI125">
        <v>31856</v>
      </c>
      <c r="BJ125">
        <v>448045.462</v>
      </c>
      <c r="BK125">
        <v>0</v>
      </c>
      <c r="BM125">
        <v>259860</v>
      </c>
      <c r="BN125">
        <v>0</v>
      </c>
      <c r="BP125" s="47">
        <f t="shared" si="1"/>
        <v>0</v>
      </c>
    </row>
    <row r="126" spans="1:68" x14ac:dyDescent="0.2">
      <c r="A126" t="s">
        <v>641</v>
      </c>
      <c r="B126">
        <v>2149</v>
      </c>
      <c r="C126" t="s">
        <v>351</v>
      </c>
      <c r="D126" t="s">
        <v>36</v>
      </c>
      <c r="E126" t="s">
        <v>761</v>
      </c>
      <c r="F126">
        <v>1869316.616590793</v>
      </c>
      <c r="I126">
        <v>2765.3740000000003</v>
      </c>
      <c r="J126">
        <v>733.30833333333374</v>
      </c>
      <c r="K126">
        <v>0</v>
      </c>
      <c r="L126">
        <v>14312</v>
      </c>
      <c r="M126">
        <v>0</v>
      </c>
      <c r="N126">
        <v>0</v>
      </c>
      <c r="O126">
        <v>0</v>
      </c>
      <c r="P126">
        <v>0</v>
      </c>
      <c r="Q126">
        <v>27626.47712701877</v>
      </c>
      <c r="R126">
        <v>22101.181701615016</v>
      </c>
      <c r="S126">
        <v>88574.855736779282</v>
      </c>
      <c r="T126">
        <v>61275</v>
      </c>
      <c r="U126">
        <v>61275</v>
      </c>
      <c r="V126">
        <v>59257.5</v>
      </c>
      <c r="W126">
        <v>60602.5</v>
      </c>
      <c r="X126">
        <v>0</v>
      </c>
      <c r="Y126">
        <v>0</v>
      </c>
      <c r="Z126">
        <v>19487</v>
      </c>
      <c r="AA126">
        <v>0</v>
      </c>
      <c r="AB126">
        <v>0</v>
      </c>
      <c r="AC126">
        <v>0</v>
      </c>
      <c r="AD126">
        <v>0</v>
      </c>
      <c r="AE126">
        <v>0</v>
      </c>
      <c r="AF126">
        <v>0</v>
      </c>
      <c r="AG126">
        <v>0</v>
      </c>
      <c r="AH126">
        <v>22974</v>
      </c>
      <c r="AI126">
        <v>54473</v>
      </c>
      <c r="AJ126">
        <v>19278</v>
      </c>
      <c r="AK126">
        <v>0</v>
      </c>
      <c r="AL126">
        <v>0</v>
      </c>
      <c r="AM126">
        <v>0</v>
      </c>
      <c r="AN126">
        <v>0</v>
      </c>
      <c r="AO126">
        <v>2605</v>
      </c>
      <c r="AP126">
        <v>11747</v>
      </c>
      <c r="AQ126">
        <v>4663</v>
      </c>
      <c r="AR126">
        <v>0</v>
      </c>
      <c r="AS126">
        <v>17920</v>
      </c>
      <c r="AT126">
        <v>0</v>
      </c>
      <c r="AU126">
        <v>0</v>
      </c>
      <c r="AV126">
        <v>0</v>
      </c>
      <c r="AW126">
        <v>0</v>
      </c>
      <c r="AX126">
        <v>0</v>
      </c>
      <c r="AY126">
        <v>0</v>
      </c>
      <c r="AZ126">
        <v>0</v>
      </c>
      <c r="BA126">
        <v>0</v>
      </c>
      <c r="BB126">
        <v>0</v>
      </c>
      <c r="BC126" s="41">
        <v>551670.19689874642</v>
      </c>
      <c r="BD126">
        <v>551670.19689874642</v>
      </c>
      <c r="BF126">
        <v>358622</v>
      </c>
      <c r="BG126">
        <v>156113.19689874642</v>
      </c>
      <c r="BH126">
        <v>0</v>
      </c>
      <c r="BI126">
        <v>36935</v>
      </c>
      <c r="BJ126">
        <v>551670.19689874642</v>
      </c>
      <c r="BK126">
        <v>0</v>
      </c>
      <c r="BM126">
        <v>242410</v>
      </c>
      <c r="BN126">
        <v>138302.51456541306</v>
      </c>
      <c r="BP126" s="47">
        <f t="shared" si="1"/>
        <v>0</v>
      </c>
    </row>
    <row r="127" spans="1:68" x14ac:dyDescent="0.2">
      <c r="A127" t="s">
        <v>641</v>
      </c>
      <c r="B127">
        <v>2150</v>
      </c>
      <c r="C127" t="s">
        <v>353</v>
      </c>
      <c r="D127" t="s">
        <v>36</v>
      </c>
      <c r="E127" t="s">
        <v>762</v>
      </c>
      <c r="F127">
        <v>2031466.2117741068</v>
      </c>
      <c r="I127">
        <v>20181.206666666665</v>
      </c>
      <c r="J127">
        <v>17214.101333333332</v>
      </c>
      <c r="K127">
        <v>9657.6952500000007</v>
      </c>
      <c r="L127">
        <v>2564.6666666666665</v>
      </c>
      <c r="M127">
        <v>0</v>
      </c>
      <c r="N127">
        <v>0</v>
      </c>
      <c r="O127">
        <v>0</v>
      </c>
      <c r="P127">
        <v>0</v>
      </c>
      <c r="Q127">
        <v>0</v>
      </c>
      <c r="R127">
        <v>0</v>
      </c>
      <c r="S127">
        <v>0</v>
      </c>
      <c r="T127">
        <v>59516.25</v>
      </c>
      <c r="U127">
        <v>59516.25</v>
      </c>
      <c r="V127">
        <v>59516.25</v>
      </c>
      <c r="W127">
        <v>59516.25</v>
      </c>
      <c r="X127">
        <v>0</v>
      </c>
      <c r="Y127">
        <v>0</v>
      </c>
      <c r="Z127">
        <v>20186</v>
      </c>
      <c r="AA127">
        <v>0</v>
      </c>
      <c r="AB127">
        <v>0</v>
      </c>
      <c r="AC127">
        <v>0</v>
      </c>
      <c r="AD127">
        <v>0</v>
      </c>
      <c r="AE127">
        <v>55121.8</v>
      </c>
      <c r="AF127">
        <v>0</v>
      </c>
      <c r="AG127">
        <v>0</v>
      </c>
      <c r="AH127">
        <v>18727</v>
      </c>
      <c r="AI127">
        <v>61381</v>
      </c>
      <c r="AJ127">
        <v>21724</v>
      </c>
      <c r="AK127">
        <v>0</v>
      </c>
      <c r="AL127">
        <v>0</v>
      </c>
      <c r="AM127">
        <v>0</v>
      </c>
      <c r="AN127">
        <v>0</v>
      </c>
      <c r="AO127">
        <v>0</v>
      </c>
      <c r="AP127">
        <v>0</v>
      </c>
      <c r="AQ127">
        <v>0</v>
      </c>
      <c r="AR127">
        <v>0</v>
      </c>
      <c r="AS127">
        <v>17780</v>
      </c>
      <c r="AT127">
        <v>0</v>
      </c>
      <c r="AU127">
        <v>0</v>
      </c>
      <c r="AV127">
        <v>0</v>
      </c>
      <c r="AW127">
        <v>0</v>
      </c>
      <c r="AX127">
        <v>0</v>
      </c>
      <c r="AY127">
        <v>0</v>
      </c>
      <c r="AZ127">
        <v>0</v>
      </c>
      <c r="BA127">
        <v>0</v>
      </c>
      <c r="BB127">
        <v>0</v>
      </c>
      <c r="BC127" s="41">
        <v>482602.46991666668</v>
      </c>
      <c r="BD127">
        <v>482602.46991666668</v>
      </c>
      <c r="BF127">
        <v>360083</v>
      </c>
      <c r="BG127">
        <v>49617.669916666659</v>
      </c>
      <c r="BH127">
        <v>55121.8</v>
      </c>
      <c r="BI127">
        <v>17780</v>
      </c>
      <c r="BJ127">
        <v>482602.46991666663</v>
      </c>
      <c r="BK127">
        <v>0</v>
      </c>
      <c r="BM127">
        <v>238065</v>
      </c>
      <c r="BN127">
        <v>0</v>
      </c>
      <c r="BP127" s="47">
        <f t="shared" si="1"/>
        <v>0</v>
      </c>
    </row>
    <row r="128" spans="1:68" x14ac:dyDescent="0.2">
      <c r="A128" t="s">
        <v>641</v>
      </c>
      <c r="B128">
        <v>2425</v>
      </c>
      <c r="C128" t="s">
        <v>355</v>
      </c>
      <c r="D128" t="s">
        <v>36</v>
      </c>
      <c r="E128" t="s">
        <v>763</v>
      </c>
      <c r="F128">
        <v>910667.92871949216</v>
      </c>
      <c r="I128">
        <v>0</v>
      </c>
      <c r="J128">
        <v>0</v>
      </c>
      <c r="K128">
        <v>0</v>
      </c>
      <c r="L128">
        <v>0</v>
      </c>
      <c r="M128">
        <v>0</v>
      </c>
      <c r="N128">
        <v>0</v>
      </c>
      <c r="O128">
        <v>0</v>
      </c>
      <c r="P128">
        <v>0</v>
      </c>
      <c r="Q128">
        <v>0</v>
      </c>
      <c r="R128">
        <v>0</v>
      </c>
      <c r="S128">
        <v>0</v>
      </c>
      <c r="T128">
        <v>12078.75</v>
      </c>
      <c r="U128">
        <v>12078.75</v>
      </c>
      <c r="V128">
        <v>12078.75</v>
      </c>
      <c r="W128">
        <v>12078.75</v>
      </c>
      <c r="X128">
        <v>0</v>
      </c>
      <c r="Y128">
        <v>0</v>
      </c>
      <c r="Z128">
        <v>17816</v>
      </c>
      <c r="AA128">
        <v>0</v>
      </c>
      <c r="AB128">
        <v>0</v>
      </c>
      <c r="AC128">
        <v>0</v>
      </c>
      <c r="AD128">
        <v>0</v>
      </c>
      <c r="AE128">
        <v>0</v>
      </c>
      <c r="AF128">
        <v>0</v>
      </c>
      <c r="AG128">
        <v>0</v>
      </c>
      <c r="AH128">
        <v>34270</v>
      </c>
      <c r="AI128">
        <v>28659.690000000002</v>
      </c>
      <c r="AJ128">
        <v>9968</v>
      </c>
      <c r="AK128">
        <v>0</v>
      </c>
      <c r="AL128">
        <v>0</v>
      </c>
      <c r="AM128">
        <v>0</v>
      </c>
      <c r="AN128">
        <v>3600</v>
      </c>
      <c r="AO128">
        <v>2758</v>
      </c>
      <c r="AP128">
        <v>0</v>
      </c>
      <c r="AQ128">
        <v>0</v>
      </c>
      <c r="AR128">
        <v>0</v>
      </c>
      <c r="AS128">
        <v>9900</v>
      </c>
      <c r="AT128">
        <v>0</v>
      </c>
      <c r="AU128">
        <v>0</v>
      </c>
      <c r="AV128">
        <v>0</v>
      </c>
      <c r="AW128">
        <v>0</v>
      </c>
      <c r="AX128">
        <v>0</v>
      </c>
      <c r="AY128">
        <v>0</v>
      </c>
      <c r="AZ128">
        <v>0</v>
      </c>
      <c r="BA128">
        <v>0</v>
      </c>
      <c r="BB128">
        <v>0</v>
      </c>
      <c r="BC128" s="41">
        <v>155286.69</v>
      </c>
      <c r="BD128">
        <v>155286.69</v>
      </c>
      <c r="BF128">
        <v>142628.69</v>
      </c>
      <c r="BG128">
        <v>0</v>
      </c>
      <c r="BH128">
        <v>0</v>
      </c>
      <c r="BI128">
        <v>12658</v>
      </c>
      <c r="BJ128">
        <v>155286.69</v>
      </c>
      <c r="BK128">
        <v>0</v>
      </c>
      <c r="BM128">
        <v>48315</v>
      </c>
      <c r="BN128">
        <v>0</v>
      </c>
      <c r="BP128" s="47">
        <f t="shared" si="1"/>
        <v>0</v>
      </c>
    </row>
    <row r="129" spans="1:68" x14ac:dyDescent="0.2">
      <c r="A129" t="s">
        <v>641</v>
      </c>
      <c r="B129">
        <v>2017</v>
      </c>
      <c r="C129" t="s">
        <v>357</v>
      </c>
      <c r="D129" t="s">
        <v>36</v>
      </c>
      <c r="E129" t="s">
        <v>764</v>
      </c>
      <c r="F129">
        <v>1397117.4496646498</v>
      </c>
      <c r="I129">
        <v>1617.3474999999999</v>
      </c>
      <c r="J129">
        <v>21431.547999999999</v>
      </c>
      <c r="K129">
        <v>970.4085</v>
      </c>
      <c r="L129">
        <v>41381</v>
      </c>
      <c r="M129">
        <v>0</v>
      </c>
      <c r="N129">
        <v>0</v>
      </c>
      <c r="O129">
        <v>0</v>
      </c>
      <c r="P129">
        <v>0</v>
      </c>
      <c r="Q129">
        <v>0</v>
      </c>
      <c r="R129">
        <v>0</v>
      </c>
      <c r="S129">
        <v>0</v>
      </c>
      <c r="T129">
        <v>20675</v>
      </c>
      <c r="U129">
        <v>20675</v>
      </c>
      <c r="V129">
        <v>20675</v>
      </c>
      <c r="W129">
        <v>20675</v>
      </c>
      <c r="X129">
        <v>0</v>
      </c>
      <c r="Y129">
        <v>0</v>
      </c>
      <c r="Z129">
        <v>17800</v>
      </c>
      <c r="AA129">
        <v>0</v>
      </c>
      <c r="AB129">
        <v>0</v>
      </c>
      <c r="AC129">
        <v>0</v>
      </c>
      <c r="AD129">
        <v>0</v>
      </c>
      <c r="AE129">
        <v>0</v>
      </c>
      <c r="AF129">
        <v>0</v>
      </c>
      <c r="AG129">
        <v>0</v>
      </c>
      <c r="AH129">
        <v>83357</v>
      </c>
      <c r="AI129">
        <v>36725.94</v>
      </c>
      <c r="AJ129">
        <v>12695</v>
      </c>
      <c r="AK129">
        <v>0</v>
      </c>
      <c r="AL129">
        <v>0</v>
      </c>
      <c r="AM129">
        <v>0</v>
      </c>
      <c r="AN129">
        <v>6750</v>
      </c>
      <c r="AO129">
        <v>1941</v>
      </c>
      <c r="AP129">
        <v>0</v>
      </c>
      <c r="AQ129">
        <v>0</v>
      </c>
      <c r="AR129">
        <v>0</v>
      </c>
      <c r="AS129">
        <v>12560</v>
      </c>
      <c r="AT129">
        <v>0</v>
      </c>
      <c r="AU129">
        <v>0</v>
      </c>
      <c r="AV129">
        <v>0</v>
      </c>
      <c r="AW129">
        <v>0</v>
      </c>
      <c r="AX129">
        <v>0</v>
      </c>
      <c r="AY129">
        <v>0</v>
      </c>
      <c r="AZ129">
        <v>0</v>
      </c>
      <c r="BA129">
        <v>0</v>
      </c>
      <c r="BB129">
        <v>0</v>
      </c>
      <c r="BC129" s="41">
        <v>319929.24400000001</v>
      </c>
      <c r="BD129">
        <v>319929.24400000001</v>
      </c>
      <c r="BF129">
        <v>240027.94</v>
      </c>
      <c r="BG129">
        <v>65400.304000000004</v>
      </c>
      <c r="BH129">
        <v>0</v>
      </c>
      <c r="BI129">
        <v>14501</v>
      </c>
      <c r="BJ129">
        <v>319929.24400000001</v>
      </c>
      <c r="BK129">
        <v>0</v>
      </c>
      <c r="BM129">
        <v>82700</v>
      </c>
      <c r="BN129">
        <v>0</v>
      </c>
      <c r="BP129" s="47">
        <f t="shared" si="1"/>
        <v>0</v>
      </c>
    </row>
    <row r="130" spans="1:68" x14ac:dyDescent="0.2">
      <c r="A130" t="s">
        <v>641</v>
      </c>
      <c r="B130">
        <v>2016</v>
      </c>
      <c r="C130" t="s">
        <v>359</v>
      </c>
      <c r="D130" t="s">
        <v>36</v>
      </c>
      <c r="E130" t="s">
        <v>765</v>
      </c>
      <c r="F130">
        <v>1746715.6915340323</v>
      </c>
      <c r="I130">
        <v>6336.5283333333336</v>
      </c>
      <c r="J130">
        <v>3991.6913333333337</v>
      </c>
      <c r="K130">
        <v>2993.7685000000001</v>
      </c>
      <c r="L130">
        <v>13388.34</v>
      </c>
      <c r="M130">
        <v>0</v>
      </c>
      <c r="N130">
        <v>0</v>
      </c>
      <c r="O130">
        <v>0</v>
      </c>
      <c r="P130">
        <v>0</v>
      </c>
      <c r="Q130">
        <v>0</v>
      </c>
      <c r="R130">
        <v>0</v>
      </c>
      <c r="S130">
        <v>0</v>
      </c>
      <c r="T130">
        <v>37401.25</v>
      </c>
      <c r="U130">
        <v>37401.25</v>
      </c>
      <c r="V130">
        <v>37401.25</v>
      </c>
      <c r="W130">
        <v>37401.25</v>
      </c>
      <c r="X130">
        <v>0</v>
      </c>
      <c r="Y130">
        <v>0</v>
      </c>
      <c r="Z130">
        <v>19622</v>
      </c>
      <c r="AA130">
        <v>0</v>
      </c>
      <c r="AB130">
        <v>0</v>
      </c>
      <c r="AC130">
        <v>0</v>
      </c>
      <c r="AD130">
        <v>0</v>
      </c>
      <c r="AE130">
        <v>0</v>
      </c>
      <c r="AF130">
        <v>0</v>
      </c>
      <c r="AG130">
        <v>0</v>
      </c>
      <c r="AH130">
        <v>0</v>
      </c>
      <c r="AI130">
        <v>48229</v>
      </c>
      <c r="AJ130">
        <v>17068</v>
      </c>
      <c r="AK130">
        <v>0</v>
      </c>
      <c r="AL130">
        <v>0</v>
      </c>
      <c r="AM130">
        <v>0</v>
      </c>
      <c r="AN130">
        <v>9900</v>
      </c>
      <c r="AO130">
        <v>3908</v>
      </c>
      <c r="AP130">
        <v>0</v>
      </c>
      <c r="AQ130">
        <v>0</v>
      </c>
      <c r="AR130">
        <v>0</v>
      </c>
      <c r="AS130">
        <v>16800</v>
      </c>
      <c r="AT130">
        <v>0</v>
      </c>
      <c r="AU130">
        <v>0</v>
      </c>
      <c r="AV130">
        <v>0</v>
      </c>
      <c r="AW130">
        <v>0</v>
      </c>
      <c r="AX130">
        <v>0</v>
      </c>
      <c r="AY130">
        <v>0</v>
      </c>
      <c r="AZ130">
        <v>0</v>
      </c>
      <c r="BA130">
        <v>0</v>
      </c>
      <c r="BB130">
        <v>0</v>
      </c>
      <c r="BC130" s="41">
        <v>291842.32816666667</v>
      </c>
      <c r="BD130">
        <v>291842.32816666667</v>
      </c>
      <c r="BF130">
        <v>244424</v>
      </c>
      <c r="BG130">
        <v>26710.328166666666</v>
      </c>
      <c r="BH130">
        <v>0</v>
      </c>
      <c r="BI130">
        <v>20708</v>
      </c>
      <c r="BJ130">
        <v>291842.32816666667</v>
      </c>
      <c r="BK130">
        <v>0</v>
      </c>
      <c r="BM130">
        <v>149605</v>
      </c>
      <c r="BN130">
        <v>0</v>
      </c>
      <c r="BP130" s="47">
        <f t="shared" si="1"/>
        <v>0</v>
      </c>
    </row>
    <row r="131" spans="1:68" x14ac:dyDescent="0.2">
      <c r="A131" t="s">
        <v>641</v>
      </c>
      <c r="B131">
        <v>2157</v>
      </c>
      <c r="C131" t="s">
        <v>363</v>
      </c>
      <c r="D131" t="s">
        <v>36</v>
      </c>
      <c r="E131" t="s">
        <v>766</v>
      </c>
      <c r="F131">
        <v>1639769.1053688582</v>
      </c>
      <c r="I131">
        <v>0</v>
      </c>
      <c r="J131">
        <v>0</v>
      </c>
      <c r="K131">
        <v>0</v>
      </c>
      <c r="L131">
        <v>0</v>
      </c>
      <c r="M131">
        <v>0</v>
      </c>
      <c r="N131">
        <v>0</v>
      </c>
      <c r="O131">
        <v>0</v>
      </c>
      <c r="P131">
        <v>0</v>
      </c>
      <c r="Q131">
        <v>0</v>
      </c>
      <c r="R131">
        <v>0</v>
      </c>
      <c r="S131">
        <v>0</v>
      </c>
      <c r="T131">
        <v>34107.5</v>
      </c>
      <c r="U131">
        <v>34107.5</v>
      </c>
      <c r="V131">
        <v>34107.5</v>
      </c>
      <c r="W131">
        <v>34107.5</v>
      </c>
      <c r="X131">
        <v>0</v>
      </c>
      <c r="Y131">
        <v>0</v>
      </c>
      <c r="Z131">
        <v>19315</v>
      </c>
      <c r="AA131">
        <v>0</v>
      </c>
      <c r="AB131">
        <v>0</v>
      </c>
      <c r="AC131">
        <v>0</v>
      </c>
      <c r="AD131">
        <v>0</v>
      </c>
      <c r="AE131">
        <v>0</v>
      </c>
      <c r="AF131">
        <v>0</v>
      </c>
      <c r="AG131">
        <v>0</v>
      </c>
      <c r="AH131">
        <v>61235</v>
      </c>
      <c r="AI131">
        <v>59428.959999999999</v>
      </c>
      <c r="AJ131">
        <v>20219</v>
      </c>
      <c r="AK131">
        <v>0</v>
      </c>
      <c r="AL131">
        <v>0</v>
      </c>
      <c r="AM131">
        <v>0</v>
      </c>
      <c r="AN131">
        <v>2700</v>
      </c>
      <c r="AO131">
        <v>17208</v>
      </c>
      <c r="AP131">
        <v>1890</v>
      </c>
      <c r="AQ131">
        <v>834</v>
      </c>
      <c r="AR131">
        <v>0</v>
      </c>
      <c r="AS131">
        <v>17970</v>
      </c>
      <c r="AT131">
        <v>0</v>
      </c>
      <c r="AU131">
        <v>0</v>
      </c>
      <c r="AV131">
        <v>0</v>
      </c>
      <c r="AW131">
        <v>0</v>
      </c>
      <c r="AX131">
        <v>0</v>
      </c>
      <c r="AY131">
        <v>0</v>
      </c>
      <c r="AZ131">
        <v>0</v>
      </c>
      <c r="BA131">
        <v>0</v>
      </c>
      <c r="BB131">
        <v>0</v>
      </c>
      <c r="BC131" s="41">
        <v>337229.96</v>
      </c>
      <c r="BD131">
        <v>337229.96</v>
      </c>
      <c r="BF131">
        <v>299327.95999999996</v>
      </c>
      <c r="BG131">
        <v>0</v>
      </c>
      <c r="BH131">
        <v>0</v>
      </c>
      <c r="BI131">
        <v>37902</v>
      </c>
      <c r="BJ131">
        <v>337229.95999999996</v>
      </c>
      <c r="BK131">
        <v>0</v>
      </c>
      <c r="BM131">
        <v>136430</v>
      </c>
      <c r="BN131">
        <v>0</v>
      </c>
      <c r="BP131" s="47">
        <f t="shared" si="1"/>
        <v>0</v>
      </c>
    </row>
    <row r="132" spans="1:68" x14ac:dyDescent="0.2">
      <c r="A132" t="s">
        <v>641</v>
      </c>
      <c r="B132">
        <v>2159</v>
      </c>
      <c r="C132" t="s">
        <v>365</v>
      </c>
      <c r="D132" t="s">
        <v>36</v>
      </c>
      <c r="E132" t="s">
        <v>767</v>
      </c>
      <c r="F132">
        <v>1057408.5601681643</v>
      </c>
      <c r="I132">
        <v>0</v>
      </c>
      <c r="J132">
        <v>0</v>
      </c>
      <c r="K132">
        <v>0</v>
      </c>
      <c r="L132">
        <v>0</v>
      </c>
      <c r="M132">
        <v>0</v>
      </c>
      <c r="N132">
        <v>0</v>
      </c>
      <c r="O132">
        <v>0</v>
      </c>
      <c r="P132">
        <v>0</v>
      </c>
      <c r="Q132">
        <v>0</v>
      </c>
      <c r="R132">
        <v>0</v>
      </c>
      <c r="S132">
        <v>0</v>
      </c>
      <c r="T132">
        <v>22528.75</v>
      </c>
      <c r="U132">
        <v>22528.75</v>
      </c>
      <c r="V132">
        <v>22528.75</v>
      </c>
      <c r="W132">
        <v>22528.75</v>
      </c>
      <c r="X132">
        <v>0</v>
      </c>
      <c r="Y132">
        <v>0</v>
      </c>
      <c r="Z132">
        <v>17804</v>
      </c>
      <c r="AA132">
        <v>0</v>
      </c>
      <c r="AB132">
        <v>0</v>
      </c>
      <c r="AC132">
        <v>0</v>
      </c>
      <c r="AD132">
        <v>0</v>
      </c>
      <c r="AE132">
        <v>0</v>
      </c>
      <c r="AF132">
        <v>0</v>
      </c>
      <c r="AG132">
        <v>0</v>
      </c>
      <c r="AH132">
        <v>23039</v>
      </c>
      <c r="AI132">
        <v>27901</v>
      </c>
      <c r="AJ132">
        <v>9874</v>
      </c>
      <c r="AK132">
        <v>0</v>
      </c>
      <c r="AL132">
        <v>0</v>
      </c>
      <c r="AM132">
        <v>0</v>
      </c>
      <c r="AN132">
        <v>6750</v>
      </c>
      <c r="AO132">
        <v>0</v>
      </c>
      <c r="AP132">
        <v>0</v>
      </c>
      <c r="AQ132">
        <v>0</v>
      </c>
      <c r="AR132">
        <v>0</v>
      </c>
      <c r="AS132">
        <v>9430</v>
      </c>
      <c r="AT132">
        <v>0</v>
      </c>
      <c r="AU132">
        <v>0</v>
      </c>
      <c r="AV132">
        <v>0</v>
      </c>
      <c r="AW132">
        <v>0</v>
      </c>
      <c r="AX132">
        <v>0</v>
      </c>
      <c r="AY132">
        <v>0</v>
      </c>
      <c r="AZ132">
        <v>0</v>
      </c>
      <c r="BA132">
        <v>0</v>
      </c>
      <c r="BB132">
        <v>0</v>
      </c>
      <c r="BC132" s="41">
        <v>184913</v>
      </c>
      <c r="BD132">
        <v>184913</v>
      </c>
      <c r="BF132">
        <v>175483</v>
      </c>
      <c r="BG132">
        <v>0</v>
      </c>
      <c r="BH132">
        <v>0</v>
      </c>
      <c r="BI132">
        <v>9430</v>
      </c>
      <c r="BJ132">
        <v>184913</v>
      </c>
      <c r="BK132">
        <v>0</v>
      </c>
      <c r="BM132">
        <v>90115</v>
      </c>
      <c r="BN132">
        <v>0</v>
      </c>
      <c r="BP132" s="47">
        <f t="shared" si="1"/>
        <v>0</v>
      </c>
    </row>
    <row r="133" spans="1:68" x14ac:dyDescent="0.2">
      <c r="A133" t="s">
        <v>641</v>
      </c>
      <c r="B133">
        <v>2161</v>
      </c>
      <c r="C133" t="s">
        <v>367</v>
      </c>
      <c r="D133" t="s">
        <v>36</v>
      </c>
      <c r="E133" t="s">
        <v>768</v>
      </c>
      <c r="F133">
        <v>1229089.0629910505</v>
      </c>
      <c r="I133">
        <v>0</v>
      </c>
      <c r="J133">
        <v>0</v>
      </c>
      <c r="K133">
        <v>0</v>
      </c>
      <c r="L133">
        <v>0</v>
      </c>
      <c r="M133">
        <v>0</v>
      </c>
      <c r="N133">
        <v>0</v>
      </c>
      <c r="O133">
        <v>0</v>
      </c>
      <c r="P133">
        <v>0</v>
      </c>
      <c r="Q133">
        <v>0</v>
      </c>
      <c r="R133">
        <v>0</v>
      </c>
      <c r="S133">
        <v>0</v>
      </c>
      <c r="T133">
        <v>42858.75</v>
      </c>
      <c r="U133">
        <v>42858.75</v>
      </c>
      <c r="V133">
        <v>41850</v>
      </c>
      <c r="W133">
        <v>42522.5</v>
      </c>
      <c r="X133">
        <v>0</v>
      </c>
      <c r="Y133">
        <v>0</v>
      </c>
      <c r="Z133">
        <v>17765</v>
      </c>
      <c r="AA133">
        <v>0</v>
      </c>
      <c r="AB133">
        <v>0</v>
      </c>
      <c r="AC133">
        <v>0</v>
      </c>
      <c r="AD133">
        <v>0</v>
      </c>
      <c r="AE133">
        <v>0</v>
      </c>
      <c r="AF133">
        <v>0</v>
      </c>
      <c r="AG133">
        <v>0</v>
      </c>
      <c r="AH133">
        <v>59864</v>
      </c>
      <c r="AI133">
        <v>40523</v>
      </c>
      <c r="AJ133">
        <v>14341</v>
      </c>
      <c r="AK133">
        <v>0</v>
      </c>
      <c r="AL133">
        <v>0</v>
      </c>
      <c r="AM133">
        <v>0</v>
      </c>
      <c r="AN133">
        <v>6300</v>
      </c>
      <c r="AO133">
        <v>0</v>
      </c>
      <c r="AP133">
        <v>1800</v>
      </c>
      <c r="AQ133">
        <v>0</v>
      </c>
      <c r="AR133">
        <v>0</v>
      </c>
      <c r="AS133">
        <v>12510</v>
      </c>
      <c r="AT133">
        <v>0</v>
      </c>
      <c r="AU133">
        <v>0</v>
      </c>
      <c r="AV133">
        <v>0</v>
      </c>
      <c r="AW133">
        <v>0</v>
      </c>
      <c r="AX133">
        <v>0</v>
      </c>
      <c r="AY133">
        <v>0</v>
      </c>
      <c r="AZ133">
        <v>0</v>
      </c>
      <c r="BA133">
        <v>0</v>
      </c>
      <c r="BB133">
        <v>0</v>
      </c>
      <c r="BC133" s="41">
        <v>323193</v>
      </c>
      <c r="BD133">
        <v>323193</v>
      </c>
      <c r="BF133">
        <v>308883</v>
      </c>
      <c r="BG133">
        <v>0</v>
      </c>
      <c r="BH133">
        <v>0</v>
      </c>
      <c r="BI133">
        <v>14310</v>
      </c>
      <c r="BJ133">
        <v>323193</v>
      </c>
      <c r="BK133">
        <v>0</v>
      </c>
      <c r="BM133">
        <v>170090</v>
      </c>
      <c r="BN133">
        <v>0</v>
      </c>
      <c r="BP133" s="47">
        <f t="shared" si="1"/>
        <v>0</v>
      </c>
    </row>
    <row r="134" spans="1:68" x14ac:dyDescent="0.2">
      <c r="A134" t="s">
        <v>637</v>
      </c>
      <c r="B134">
        <v>2160</v>
      </c>
      <c r="C134" t="s">
        <v>369</v>
      </c>
      <c r="D134" t="s">
        <v>36</v>
      </c>
      <c r="E134" t="s">
        <v>769</v>
      </c>
      <c r="F134">
        <v>1611593.7997930162</v>
      </c>
      <c r="I134">
        <v>1199.1416666666669</v>
      </c>
      <c r="J134">
        <v>0</v>
      </c>
      <c r="K134">
        <v>0</v>
      </c>
      <c r="L134">
        <v>0</v>
      </c>
      <c r="M134">
        <v>0</v>
      </c>
      <c r="N134">
        <v>0</v>
      </c>
      <c r="O134">
        <v>0</v>
      </c>
      <c r="P134">
        <v>0</v>
      </c>
      <c r="Q134">
        <v>0</v>
      </c>
      <c r="R134">
        <v>0</v>
      </c>
      <c r="S134">
        <v>0</v>
      </c>
      <c r="T134">
        <v>67732.5</v>
      </c>
      <c r="U134">
        <v>67732.5</v>
      </c>
      <c r="V134">
        <v>65715</v>
      </c>
      <c r="W134">
        <v>67060</v>
      </c>
      <c r="X134">
        <v>0</v>
      </c>
      <c r="Y134">
        <v>0</v>
      </c>
      <c r="Z134">
        <v>19510</v>
      </c>
      <c r="AA134">
        <v>0</v>
      </c>
      <c r="AB134">
        <v>0</v>
      </c>
      <c r="AC134">
        <v>0</v>
      </c>
      <c r="AD134">
        <v>0</v>
      </c>
      <c r="AE134">
        <v>0</v>
      </c>
      <c r="AF134">
        <v>0</v>
      </c>
      <c r="AG134">
        <v>0</v>
      </c>
      <c r="AH134">
        <v>0</v>
      </c>
      <c r="AI134">
        <v>50382.130000000005</v>
      </c>
      <c r="AJ134">
        <v>16316</v>
      </c>
      <c r="AK134">
        <v>0</v>
      </c>
      <c r="AL134">
        <v>0</v>
      </c>
      <c r="AM134">
        <v>0</v>
      </c>
      <c r="AN134">
        <v>6750</v>
      </c>
      <c r="AO134">
        <v>866</v>
      </c>
      <c r="AP134">
        <v>2500</v>
      </c>
      <c r="AQ134">
        <v>0</v>
      </c>
      <c r="AR134">
        <v>0</v>
      </c>
      <c r="AS134">
        <v>16520</v>
      </c>
      <c r="AT134">
        <v>0</v>
      </c>
      <c r="AU134">
        <v>0</v>
      </c>
      <c r="AV134">
        <v>0</v>
      </c>
      <c r="AW134">
        <v>0</v>
      </c>
      <c r="AX134">
        <v>0</v>
      </c>
      <c r="AY134">
        <v>0</v>
      </c>
      <c r="AZ134">
        <v>0</v>
      </c>
      <c r="BA134">
        <v>0</v>
      </c>
      <c r="BB134">
        <v>0</v>
      </c>
      <c r="BC134" s="41">
        <v>382283.27166666667</v>
      </c>
      <c r="BD134">
        <v>382283.27166666667</v>
      </c>
      <c r="BF134">
        <v>361198.13</v>
      </c>
      <c r="BG134">
        <v>1199.1416666666669</v>
      </c>
      <c r="BH134">
        <v>0</v>
      </c>
      <c r="BI134">
        <v>19886</v>
      </c>
      <c r="BJ134">
        <v>382283.27166666667</v>
      </c>
      <c r="BK134">
        <v>0</v>
      </c>
      <c r="BM134">
        <v>268240</v>
      </c>
      <c r="BN134">
        <v>0</v>
      </c>
      <c r="BP134" s="47">
        <f t="shared" ref="BP134:BP197" si="2">BF134+BG134+BI134+BH134-BC134</f>
        <v>0</v>
      </c>
    </row>
    <row r="135" spans="1:68" x14ac:dyDescent="0.2">
      <c r="A135" t="s">
        <v>637</v>
      </c>
      <c r="B135">
        <v>2063</v>
      </c>
      <c r="C135" t="s">
        <v>371</v>
      </c>
      <c r="D135" t="s">
        <v>36</v>
      </c>
      <c r="E135" t="s">
        <v>770</v>
      </c>
      <c r="F135">
        <v>2672608.2268998669</v>
      </c>
      <c r="I135">
        <v>10616.195416666666</v>
      </c>
      <c r="J135">
        <v>5642.5889999999999</v>
      </c>
      <c r="K135">
        <v>4231.94175</v>
      </c>
      <c r="L135">
        <v>0</v>
      </c>
      <c r="M135">
        <v>0</v>
      </c>
      <c r="N135">
        <v>0</v>
      </c>
      <c r="O135">
        <v>0</v>
      </c>
      <c r="P135">
        <v>0</v>
      </c>
      <c r="Q135">
        <v>0</v>
      </c>
      <c r="R135">
        <v>0</v>
      </c>
      <c r="S135">
        <v>0</v>
      </c>
      <c r="T135">
        <v>94150</v>
      </c>
      <c r="U135">
        <v>94150</v>
      </c>
      <c r="V135">
        <v>94150</v>
      </c>
      <c r="W135">
        <v>94150</v>
      </c>
      <c r="X135">
        <v>0</v>
      </c>
      <c r="Y135">
        <v>0</v>
      </c>
      <c r="Z135">
        <v>21071</v>
      </c>
      <c r="AA135">
        <v>0</v>
      </c>
      <c r="AB135">
        <v>0</v>
      </c>
      <c r="AC135">
        <v>0</v>
      </c>
      <c r="AD135">
        <v>0</v>
      </c>
      <c r="AE135">
        <v>0</v>
      </c>
      <c r="AF135">
        <v>0</v>
      </c>
      <c r="AG135">
        <v>0</v>
      </c>
      <c r="AH135">
        <v>51371</v>
      </c>
      <c r="AI135">
        <v>97475.8</v>
      </c>
      <c r="AJ135">
        <v>28729</v>
      </c>
      <c r="AK135">
        <v>0</v>
      </c>
      <c r="AL135">
        <v>0</v>
      </c>
      <c r="AM135">
        <v>0</v>
      </c>
      <c r="AN135">
        <v>16650</v>
      </c>
      <c r="AO135">
        <v>362</v>
      </c>
      <c r="AP135">
        <v>4856</v>
      </c>
      <c r="AQ135">
        <v>1356</v>
      </c>
      <c r="AR135">
        <v>0</v>
      </c>
      <c r="AS135">
        <v>25160</v>
      </c>
      <c r="AT135">
        <v>0</v>
      </c>
      <c r="AU135">
        <v>0</v>
      </c>
      <c r="AV135">
        <v>0</v>
      </c>
      <c r="AW135">
        <v>0</v>
      </c>
      <c r="AX135">
        <v>0</v>
      </c>
      <c r="AY135">
        <v>0</v>
      </c>
      <c r="AZ135">
        <v>0</v>
      </c>
      <c r="BA135">
        <v>0</v>
      </c>
      <c r="BB135">
        <v>0</v>
      </c>
      <c r="BC135" s="41">
        <v>644121.52616666665</v>
      </c>
      <c r="BD135">
        <v>644121.52616666665</v>
      </c>
      <c r="BF135">
        <v>591896.80000000005</v>
      </c>
      <c r="BG135">
        <v>20490.726166666667</v>
      </c>
      <c r="BH135">
        <v>0</v>
      </c>
      <c r="BI135">
        <v>31734</v>
      </c>
      <c r="BJ135">
        <v>644121.52616666676</v>
      </c>
      <c r="BK135">
        <v>0</v>
      </c>
      <c r="BM135">
        <v>376600</v>
      </c>
      <c r="BN135">
        <v>0</v>
      </c>
      <c r="BP135" s="47">
        <f t="shared" si="2"/>
        <v>0</v>
      </c>
    </row>
    <row r="136" spans="1:68" x14ac:dyDescent="0.2">
      <c r="A136" t="s">
        <v>641</v>
      </c>
      <c r="B136">
        <v>3325</v>
      </c>
      <c r="C136" t="s">
        <v>373</v>
      </c>
      <c r="D136" t="s">
        <v>36</v>
      </c>
      <c r="E136" t="s">
        <v>771</v>
      </c>
      <c r="F136">
        <v>1923430.6222868627</v>
      </c>
      <c r="I136">
        <v>18684.6335</v>
      </c>
      <c r="J136">
        <v>20484.111333333334</v>
      </c>
      <c r="K136">
        <v>8310.2070000000003</v>
      </c>
      <c r="L136">
        <v>4848</v>
      </c>
      <c r="M136">
        <v>0</v>
      </c>
      <c r="N136">
        <v>0</v>
      </c>
      <c r="O136">
        <v>0</v>
      </c>
      <c r="P136">
        <v>0</v>
      </c>
      <c r="Q136">
        <v>0</v>
      </c>
      <c r="R136">
        <v>0</v>
      </c>
      <c r="S136">
        <v>0</v>
      </c>
      <c r="T136">
        <v>50773.75</v>
      </c>
      <c r="U136">
        <v>50773.75</v>
      </c>
      <c r="V136">
        <v>50773.75</v>
      </c>
      <c r="W136">
        <v>50773.75</v>
      </c>
      <c r="X136">
        <v>0</v>
      </c>
      <c r="Y136">
        <v>0</v>
      </c>
      <c r="Z136">
        <v>19490</v>
      </c>
      <c r="AA136">
        <v>0</v>
      </c>
      <c r="AB136">
        <v>0</v>
      </c>
      <c r="AC136">
        <v>0</v>
      </c>
      <c r="AD136">
        <v>0</v>
      </c>
      <c r="AE136">
        <v>0</v>
      </c>
      <c r="AF136">
        <v>0</v>
      </c>
      <c r="AG136">
        <v>0</v>
      </c>
      <c r="AH136">
        <v>43263</v>
      </c>
      <c r="AI136">
        <v>60186</v>
      </c>
      <c r="AJ136">
        <v>21300</v>
      </c>
      <c r="AK136">
        <v>0</v>
      </c>
      <c r="AL136">
        <v>0</v>
      </c>
      <c r="AM136">
        <v>0</v>
      </c>
      <c r="AN136">
        <v>2250</v>
      </c>
      <c r="AO136">
        <v>85</v>
      </c>
      <c r="AP136">
        <v>4470</v>
      </c>
      <c r="AQ136">
        <v>1545</v>
      </c>
      <c r="AR136">
        <v>0</v>
      </c>
      <c r="AS136">
        <v>18340</v>
      </c>
      <c r="AT136">
        <v>0</v>
      </c>
      <c r="AU136">
        <v>0</v>
      </c>
      <c r="AV136">
        <v>0</v>
      </c>
      <c r="AW136">
        <v>0</v>
      </c>
      <c r="AX136">
        <v>0</v>
      </c>
      <c r="AY136">
        <v>0</v>
      </c>
      <c r="AZ136">
        <v>0</v>
      </c>
      <c r="BA136">
        <v>0</v>
      </c>
      <c r="BB136">
        <v>0</v>
      </c>
      <c r="BC136" s="41">
        <v>426350.95183333335</v>
      </c>
      <c r="BD136">
        <v>426350.95183333335</v>
      </c>
      <c r="BF136">
        <v>349584</v>
      </c>
      <c r="BG136">
        <v>52326.951833333333</v>
      </c>
      <c r="BH136">
        <v>0</v>
      </c>
      <c r="BI136">
        <v>24440</v>
      </c>
      <c r="BJ136">
        <v>426350.95183333335</v>
      </c>
      <c r="BK136">
        <v>0</v>
      </c>
      <c r="BM136">
        <v>203095</v>
      </c>
      <c r="BN136">
        <v>0</v>
      </c>
      <c r="BP136" s="47">
        <f t="shared" si="2"/>
        <v>0</v>
      </c>
    </row>
    <row r="137" spans="1:68" x14ac:dyDescent="0.2">
      <c r="A137" t="s">
        <v>641</v>
      </c>
      <c r="B137">
        <v>2169</v>
      </c>
      <c r="C137" t="s">
        <v>375</v>
      </c>
      <c r="D137" t="s">
        <v>36</v>
      </c>
      <c r="E137" t="s">
        <v>772</v>
      </c>
      <c r="F137">
        <v>1901843.895299841</v>
      </c>
      <c r="I137">
        <v>5726.0620833333332</v>
      </c>
      <c r="J137">
        <v>5458.5020000000004</v>
      </c>
      <c r="K137">
        <v>2754.6890000000003</v>
      </c>
      <c r="L137">
        <v>0</v>
      </c>
      <c r="M137">
        <v>0</v>
      </c>
      <c r="N137">
        <v>0</v>
      </c>
      <c r="O137">
        <v>0</v>
      </c>
      <c r="P137">
        <v>0</v>
      </c>
      <c r="Q137">
        <v>0</v>
      </c>
      <c r="R137">
        <v>0</v>
      </c>
      <c r="S137">
        <v>0</v>
      </c>
      <c r="T137">
        <v>78682.5</v>
      </c>
      <c r="U137">
        <v>78682.5</v>
      </c>
      <c r="V137">
        <v>77673.75</v>
      </c>
      <c r="W137">
        <v>78346.25</v>
      </c>
      <c r="X137">
        <v>0</v>
      </c>
      <c r="Y137">
        <v>0</v>
      </c>
      <c r="Z137">
        <v>19500</v>
      </c>
      <c r="AA137">
        <v>0</v>
      </c>
      <c r="AB137">
        <v>0</v>
      </c>
      <c r="AC137">
        <v>0</v>
      </c>
      <c r="AD137">
        <v>0</v>
      </c>
      <c r="AE137">
        <v>0</v>
      </c>
      <c r="AF137">
        <v>0</v>
      </c>
      <c r="AG137">
        <v>0</v>
      </c>
      <c r="AH137">
        <v>30481</v>
      </c>
      <c r="AI137">
        <v>72176.22</v>
      </c>
      <c r="AJ137">
        <v>20125</v>
      </c>
      <c r="AK137">
        <v>0</v>
      </c>
      <c r="AL137">
        <v>0</v>
      </c>
      <c r="AM137">
        <v>0</v>
      </c>
      <c r="AN137">
        <v>16650</v>
      </c>
      <c r="AO137">
        <v>413</v>
      </c>
      <c r="AP137">
        <v>0</v>
      </c>
      <c r="AQ137">
        <v>3639</v>
      </c>
      <c r="AR137">
        <v>0</v>
      </c>
      <c r="AS137">
        <v>18020</v>
      </c>
      <c r="AT137">
        <v>0</v>
      </c>
      <c r="AU137">
        <v>0</v>
      </c>
      <c r="AV137">
        <v>0</v>
      </c>
      <c r="AW137">
        <v>0</v>
      </c>
      <c r="AX137">
        <v>0</v>
      </c>
      <c r="AY137">
        <v>0</v>
      </c>
      <c r="AZ137">
        <v>0</v>
      </c>
      <c r="BA137">
        <v>0</v>
      </c>
      <c r="BB137">
        <v>0</v>
      </c>
      <c r="BC137" s="41">
        <v>508328.47308333335</v>
      </c>
      <c r="BD137">
        <v>508328.47308333335</v>
      </c>
      <c r="BF137">
        <v>472317.22</v>
      </c>
      <c r="BG137">
        <v>13939.253083333335</v>
      </c>
      <c r="BH137">
        <v>0</v>
      </c>
      <c r="BI137">
        <v>22072</v>
      </c>
      <c r="BJ137">
        <v>508328.47308333329</v>
      </c>
      <c r="BK137">
        <v>0</v>
      </c>
      <c r="BM137">
        <v>313385</v>
      </c>
      <c r="BN137">
        <v>0</v>
      </c>
      <c r="BP137" s="47">
        <f t="shared" si="2"/>
        <v>0</v>
      </c>
    </row>
    <row r="138" spans="1:68" x14ac:dyDescent="0.2">
      <c r="A138" t="s">
        <v>637</v>
      </c>
      <c r="B138">
        <v>2008</v>
      </c>
      <c r="C138" t="s">
        <v>377</v>
      </c>
      <c r="D138" t="s">
        <v>36</v>
      </c>
      <c r="E138" t="s">
        <v>773</v>
      </c>
      <c r="F138">
        <v>2020656.8255928531</v>
      </c>
      <c r="I138">
        <v>0</v>
      </c>
      <c r="J138">
        <v>0</v>
      </c>
      <c r="K138">
        <v>0</v>
      </c>
      <c r="L138">
        <v>0</v>
      </c>
      <c r="M138">
        <v>0</v>
      </c>
      <c r="N138">
        <v>0</v>
      </c>
      <c r="O138">
        <v>0</v>
      </c>
      <c r="P138">
        <v>0</v>
      </c>
      <c r="Q138">
        <v>0</v>
      </c>
      <c r="R138">
        <v>0</v>
      </c>
      <c r="S138">
        <v>0</v>
      </c>
      <c r="T138">
        <v>46066.25</v>
      </c>
      <c r="U138">
        <v>46066.25</v>
      </c>
      <c r="V138">
        <v>46066.25</v>
      </c>
      <c r="W138">
        <v>46066.25</v>
      </c>
      <c r="X138">
        <v>0</v>
      </c>
      <c r="Y138">
        <v>0</v>
      </c>
      <c r="Z138">
        <v>19624</v>
      </c>
      <c r="AA138">
        <v>0</v>
      </c>
      <c r="AB138">
        <v>0</v>
      </c>
      <c r="AC138">
        <v>0</v>
      </c>
      <c r="AD138">
        <v>0</v>
      </c>
      <c r="AE138">
        <v>0</v>
      </c>
      <c r="AF138">
        <v>0</v>
      </c>
      <c r="AG138">
        <v>0</v>
      </c>
      <c r="AH138">
        <v>58049</v>
      </c>
      <c r="AI138">
        <v>65004.639999999999</v>
      </c>
      <c r="AJ138">
        <v>22523</v>
      </c>
      <c r="AK138">
        <v>0</v>
      </c>
      <c r="AL138">
        <v>0</v>
      </c>
      <c r="AM138">
        <v>0</v>
      </c>
      <c r="AN138">
        <v>16650</v>
      </c>
      <c r="AO138">
        <v>0</v>
      </c>
      <c r="AP138">
        <v>0</v>
      </c>
      <c r="AQ138">
        <v>0</v>
      </c>
      <c r="AR138">
        <v>0</v>
      </c>
      <c r="AS138">
        <v>19560</v>
      </c>
      <c r="AT138">
        <v>0</v>
      </c>
      <c r="AU138">
        <v>0</v>
      </c>
      <c r="AV138">
        <v>0</v>
      </c>
      <c r="AW138">
        <v>0</v>
      </c>
      <c r="AX138">
        <v>0</v>
      </c>
      <c r="AY138">
        <v>0</v>
      </c>
      <c r="AZ138">
        <v>0</v>
      </c>
      <c r="BA138">
        <v>0</v>
      </c>
      <c r="BB138">
        <v>0</v>
      </c>
      <c r="BC138" s="41">
        <v>385675.64</v>
      </c>
      <c r="BD138">
        <v>385675.64</v>
      </c>
      <c r="BF138">
        <v>366115.64</v>
      </c>
      <c r="BG138">
        <v>0</v>
      </c>
      <c r="BH138">
        <v>0</v>
      </c>
      <c r="BI138">
        <v>19560</v>
      </c>
      <c r="BJ138">
        <v>385675.64</v>
      </c>
      <c r="BK138">
        <v>0</v>
      </c>
      <c r="BM138">
        <v>184265</v>
      </c>
      <c r="BN138">
        <v>0</v>
      </c>
      <c r="BP138" s="47">
        <f t="shared" si="2"/>
        <v>0</v>
      </c>
    </row>
    <row r="139" spans="1:68" x14ac:dyDescent="0.2">
      <c r="A139" t="s">
        <v>639</v>
      </c>
      <c r="B139">
        <v>2174</v>
      </c>
      <c r="C139" t="s">
        <v>381</v>
      </c>
      <c r="D139" t="s">
        <v>115</v>
      </c>
      <c r="E139" t="s">
        <v>774</v>
      </c>
      <c r="F139">
        <v>1628767.6508761579</v>
      </c>
      <c r="I139">
        <v>5358.5625</v>
      </c>
      <c r="J139">
        <v>6435.0820000000003</v>
      </c>
      <c r="K139">
        <v>1029.92</v>
      </c>
      <c r="L139">
        <v>4804.666666666667</v>
      </c>
      <c r="M139">
        <v>0</v>
      </c>
      <c r="N139">
        <v>0</v>
      </c>
      <c r="O139">
        <v>0</v>
      </c>
      <c r="P139">
        <v>0</v>
      </c>
      <c r="Q139">
        <v>0</v>
      </c>
      <c r="R139">
        <v>0</v>
      </c>
      <c r="S139">
        <v>0</v>
      </c>
      <c r="T139">
        <v>37660</v>
      </c>
      <c r="U139">
        <v>37660</v>
      </c>
      <c r="V139">
        <v>37660</v>
      </c>
      <c r="W139">
        <v>37660</v>
      </c>
      <c r="X139">
        <v>0</v>
      </c>
      <c r="Y139">
        <v>0</v>
      </c>
      <c r="Z139">
        <v>18406</v>
      </c>
      <c r="AA139">
        <v>0</v>
      </c>
      <c r="AB139">
        <v>0</v>
      </c>
      <c r="AC139">
        <v>0</v>
      </c>
      <c r="AD139">
        <v>0</v>
      </c>
      <c r="AE139">
        <v>0</v>
      </c>
      <c r="AF139">
        <v>0</v>
      </c>
      <c r="AG139">
        <v>0</v>
      </c>
      <c r="AH139">
        <v>106416</v>
      </c>
      <c r="AI139">
        <v>47830</v>
      </c>
      <c r="AJ139">
        <v>16927</v>
      </c>
      <c r="AK139">
        <v>0</v>
      </c>
      <c r="AL139">
        <v>0</v>
      </c>
      <c r="AM139">
        <v>0</v>
      </c>
      <c r="AN139">
        <v>0</v>
      </c>
      <c r="AO139">
        <v>0</v>
      </c>
      <c r="AP139">
        <v>0</v>
      </c>
      <c r="AQ139">
        <v>4401</v>
      </c>
      <c r="AR139">
        <v>0</v>
      </c>
      <c r="AS139">
        <v>16800</v>
      </c>
      <c r="AT139">
        <v>8693.4</v>
      </c>
      <c r="AU139">
        <v>0</v>
      </c>
      <c r="AV139">
        <v>0</v>
      </c>
      <c r="AW139">
        <v>0</v>
      </c>
      <c r="AX139">
        <v>0</v>
      </c>
      <c r="AY139">
        <v>0</v>
      </c>
      <c r="AZ139">
        <v>0</v>
      </c>
      <c r="BA139">
        <v>0</v>
      </c>
      <c r="BB139">
        <v>0</v>
      </c>
      <c r="BC139" s="41">
        <v>387741.63116666669</v>
      </c>
      <c r="BD139">
        <v>387741.63116666669</v>
      </c>
      <c r="BF139">
        <v>340219</v>
      </c>
      <c r="BG139">
        <v>17628.231166666668</v>
      </c>
      <c r="BH139">
        <v>0</v>
      </c>
      <c r="BI139">
        <v>29894.400000000001</v>
      </c>
      <c r="BJ139">
        <v>387741.63116666669</v>
      </c>
      <c r="BK139">
        <v>0</v>
      </c>
      <c r="BM139">
        <v>150640</v>
      </c>
      <c r="BN139">
        <v>0</v>
      </c>
      <c r="BP139" s="47">
        <f t="shared" si="2"/>
        <v>0</v>
      </c>
    </row>
    <row r="140" spans="1:68" x14ac:dyDescent="0.2">
      <c r="A140" t="s">
        <v>637</v>
      </c>
      <c r="B140">
        <v>2176</v>
      </c>
      <c r="C140" t="s">
        <v>383</v>
      </c>
      <c r="D140" t="s">
        <v>36</v>
      </c>
      <c r="E140" t="s">
        <v>775</v>
      </c>
      <c r="F140">
        <v>3001922.7047969149</v>
      </c>
      <c r="I140">
        <v>7470.8625833333344</v>
      </c>
      <c r="J140">
        <v>8124.5983333333343</v>
      </c>
      <c r="K140">
        <v>6541.6822499999998</v>
      </c>
      <c r="L140">
        <v>8934.6633333333339</v>
      </c>
      <c r="M140">
        <v>0</v>
      </c>
      <c r="N140">
        <v>0</v>
      </c>
      <c r="O140">
        <v>0</v>
      </c>
      <c r="P140">
        <v>0</v>
      </c>
      <c r="Q140">
        <v>0</v>
      </c>
      <c r="R140">
        <v>0</v>
      </c>
      <c r="S140">
        <v>0</v>
      </c>
      <c r="T140">
        <v>83390</v>
      </c>
      <c r="U140">
        <v>83390</v>
      </c>
      <c r="V140">
        <v>83390</v>
      </c>
      <c r="W140">
        <v>83390</v>
      </c>
      <c r="X140">
        <v>0</v>
      </c>
      <c r="Y140">
        <v>0</v>
      </c>
      <c r="Z140">
        <v>21773</v>
      </c>
      <c r="AA140">
        <v>0</v>
      </c>
      <c r="AB140">
        <v>0</v>
      </c>
      <c r="AC140">
        <v>0</v>
      </c>
      <c r="AD140">
        <v>0</v>
      </c>
      <c r="AE140">
        <v>0</v>
      </c>
      <c r="AF140">
        <v>0</v>
      </c>
      <c r="AG140">
        <v>0</v>
      </c>
      <c r="AH140">
        <v>79396</v>
      </c>
      <c r="AI140">
        <v>99513</v>
      </c>
      <c r="AJ140">
        <v>35218</v>
      </c>
      <c r="AK140">
        <v>0</v>
      </c>
      <c r="AL140">
        <v>0</v>
      </c>
      <c r="AM140">
        <v>0</v>
      </c>
      <c r="AN140">
        <v>7200</v>
      </c>
      <c r="AO140">
        <v>0</v>
      </c>
      <c r="AP140">
        <v>0</v>
      </c>
      <c r="AQ140">
        <v>0</v>
      </c>
      <c r="AR140">
        <v>0</v>
      </c>
      <c r="AS140">
        <v>30290</v>
      </c>
      <c r="AT140">
        <v>0</v>
      </c>
      <c r="AU140">
        <v>0</v>
      </c>
      <c r="AV140">
        <v>0</v>
      </c>
      <c r="AW140">
        <v>0</v>
      </c>
      <c r="AX140">
        <v>0</v>
      </c>
      <c r="AY140">
        <v>0</v>
      </c>
      <c r="AZ140">
        <v>0</v>
      </c>
      <c r="BA140">
        <v>0</v>
      </c>
      <c r="BB140">
        <v>0</v>
      </c>
      <c r="BC140" s="41">
        <v>638021.80649999995</v>
      </c>
      <c r="BD140">
        <v>638021.80649999995</v>
      </c>
      <c r="BF140">
        <v>576660</v>
      </c>
      <c r="BG140">
        <v>31071.806500000002</v>
      </c>
      <c r="BH140">
        <v>0</v>
      </c>
      <c r="BI140">
        <v>30290</v>
      </c>
      <c r="BJ140">
        <v>638021.80649999995</v>
      </c>
      <c r="BK140">
        <v>0</v>
      </c>
      <c r="BM140">
        <v>333560</v>
      </c>
      <c r="BN140">
        <v>0</v>
      </c>
      <c r="BP140" s="47">
        <f t="shared" si="2"/>
        <v>0</v>
      </c>
    </row>
    <row r="141" spans="1:68" x14ac:dyDescent="0.2">
      <c r="A141" t="s">
        <v>641</v>
      </c>
      <c r="B141">
        <v>3381</v>
      </c>
      <c r="C141" t="s">
        <v>385</v>
      </c>
      <c r="D141" t="s">
        <v>36</v>
      </c>
      <c r="E141" t="s">
        <v>776</v>
      </c>
      <c r="F141">
        <v>888221.2406583213</v>
      </c>
      <c r="I141">
        <v>0</v>
      </c>
      <c r="J141">
        <v>0</v>
      </c>
      <c r="K141">
        <v>0</v>
      </c>
      <c r="L141">
        <v>0</v>
      </c>
      <c r="M141">
        <v>0</v>
      </c>
      <c r="N141">
        <v>0</v>
      </c>
      <c r="O141">
        <v>0</v>
      </c>
      <c r="P141">
        <v>0</v>
      </c>
      <c r="Q141">
        <v>0</v>
      </c>
      <c r="R141">
        <v>0</v>
      </c>
      <c r="S141">
        <v>0</v>
      </c>
      <c r="T141">
        <v>18321.25</v>
      </c>
      <c r="U141">
        <v>18321.25</v>
      </c>
      <c r="V141">
        <v>18321.25</v>
      </c>
      <c r="W141">
        <v>18321.25</v>
      </c>
      <c r="X141">
        <v>0</v>
      </c>
      <c r="Y141">
        <v>0</v>
      </c>
      <c r="Z141">
        <v>17783</v>
      </c>
      <c r="AA141">
        <v>0</v>
      </c>
      <c r="AB141">
        <v>0</v>
      </c>
      <c r="AC141">
        <v>0</v>
      </c>
      <c r="AD141">
        <v>0</v>
      </c>
      <c r="AE141">
        <v>0</v>
      </c>
      <c r="AF141">
        <v>0</v>
      </c>
      <c r="AG141">
        <v>0</v>
      </c>
      <c r="AH141">
        <v>29252</v>
      </c>
      <c r="AI141">
        <v>27503</v>
      </c>
      <c r="AJ141">
        <v>9733</v>
      </c>
      <c r="AK141">
        <v>0</v>
      </c>
      <c r="AL141">
        <v>0</v>
      </c>
      <c r="AM141">
        <v>0</v>
      </c>
      <c r="AN141">
        <v>4050</v>
      </c>
      <c r="AO141">
        <v>4880</v>
      </c>
      <c r="AP141">
        <v>0</v>
      </c>
      <c r="AQ141">
        <v>2854</v>
      </c>
      <c r="AR141">
        <v>0</v>
      </c>
      <c r="AS141">
        <v>9520</v>
      </c>
      <c r="AT141">
        <v>0</v>
      </c>
      <c r="AU141">
        <v>0</v>
      </c>
      <c r="AV141">
        <v>0</v>
      </c>
      <c r="AW141">
        <v>0</v>
      </c>
      <c r="AX141">
        <v>0</v>
      </c>
      <c r="AY141">
        <v>0</v>
      </c>
      <c r="AZ141">
        <v>0</v>
      </c>
      <c r="BA141">
        <v>0</v>
      </c>
      <c r="BB141">
        <v>0</v>
      </c>
      <c r="BC141" s="41">
        <v>178860</v>
      </c>
      <c r="BD141">
        <v>178860</v>
      </c>
      <c r="BF141">
        <v>161606</v>
      </c>
      <c r="BG141">
        <v>0</v>
      </c>
      <c r="BH141">
        <v>0</v>
      </c>
      <c r="BI141">
        <v>17254</v>
      </c>
      <c r="BJ141">
        <v>178860</v>
      </c>
      <c r="BK141">
        <v>0</v>
      </c>
      <c r="BM141">
        <v>73285</v>
      </c>
      <c r="BN141">
        <v>0</v>
      </c>
      <c r="BP141" s="47">
        <f t="shared" si="2"/>
        <v>0</v>
      </c>
    </row>
    <row r="142" spans="1:68" x14ac:dyDescent="0.2">
      <c r="A142" t="s">
        <v>637</v>
      </c>
      <c r="B142">
        <v>3380</v>
      </c>
      <c r="C142" t="s">
        <v>387</v>
      </c>
      <c r="D142" t="s">
        <v>36</v>
      </c>
      <c r="E142" t="s">
        <v>777</v>
      </c>
      <c r="F142">
        <v>876128.54019825172</v>
      </c>
      <c r="I142">
        <v>0</v>
      </c>
      <c r="J142">
        <v>9455</v>
      </c>
      <c r="K142">
        <v>22654.75</v>
      </c>
      <c r="L142">
        <v>0</v>
      </c>
      <c r="M142">
        <v>0</v>
      </c>
      <c r="N142">
        <v>0</v>
      </c>
      <c r="O142">
        <v>0</v>
      </c>
      <c r="P142">
        <v>0</v>
      </c>
      <c r="Q142">
        <v>0</v>
      </c>
      <c r="R142">
        <v>0</v>
      </c>
      <c r="S142">
        <v>0</v>
      </c>
      <c r="T142">
        <v>11346.25</v>
      </c>
      <c r="U142">
        <v>11346.25</v>
      </c>
      <c r="V142">
        <v>11346.25</v>
      </c>
      <c r="W142">
        <v>11346.25</v>
      </c>
      <c r="X142">
        <v>0</v>
      </c>
      <c r="Y142">
        <v>0</v>
      </c>
      <c r="Z142">
        <v>17784</v>
      </c>
      <c r="AA142">
        <v>0</v>
      </c>
      <c r="AB142">
        <v>0</v>
      </c>
      <c r="AC142">
        <v>0</v>
      </c>
      <c r="AD142">
        <v>0</v>
      </c>
      <c r="AE142">
        <v>0</v>
      </c>
      <c r="AF142">
        <v>0</v>
      </c>
      <c r="AG142">
        <v>0</v>
      </c>
      <c r="AH142">
        <v>32231</v>
      </c>
      <c r="AI142">
        <v>27503</v>
      </c>
      <c r="AJ142">
        <v>9733</v>
      </c>
      <c r="AK142">
        <v>0</v>
      </c>
      <c r="AL142">
        <v>0</v>
      </c>
      <c r="AM142">
        <v>0</v>
      </c>
      <c r="AN142">
        <v>4050</v>
      </c>
      <c r="AO142">
        <v>0</v>
      </c>
      <c r="AP142">
        <v>0</v>
      </c>
      <c r="AQ142">
        <v>1065</v>
      </c>
      <c r="AR142">
        <v>0</v>
      </c>
      <c r="AS142">
        <v>9710</v>
      </c>
      <c r="AT142">
        <v>0</v>
      </c>
      <c r="AU142">
        <v>0</v>
      </c>
      <c r="AV142">
        <v>0</v>
      </c>
      <c r="AW142">
        <v>0</v>
      </c>
      <c r="AX142">
        <v>0</v>
      </c>
      <c r="AY142">
        <v>0</v>
      </c>
      <c r="AZ142">
        <v>0</v>
      </c>
      <c r="BA142">
        <v>0</v>
      </c>
      <c r="BB142">
        <v>0</v>
      </c>
      <c r="BC142" s="41">
        <v>179570.75</v>
      </c>
      <c r="BD142">
        <v>179570.75</v>
      </c>
      <c r="BF142">
        <v>136686</v>
      </c>
      <c r="BG142">
        <v>32109.75</v>
      </c>
      <c r="BH142">
        <v>0</v>
      </c>
      <c r="BI142">
        <v>10775</v>
      </c>
      <c r="BJ142">
        <v>179570.75</v>
      </c>
      <c r="BK142">
        <v>0</v>
      </c>
      <c r="BM142">
        <v>45385</v>
      </c>
      <c r="BN142">
        <v>0</v>
      </c>
      <c r="BP142" s="47">
        <f t="shared" si="2"/>
        <v>0</v>
      </c>
    </row>
    <row r="143" spans="1:68" x14ac:dyDescent="0.2">
      <c r="A143" t="s">
        <v>637</v>
      </c>
      <c r="B143">
        <v>3335</v>
      </c>
      <c r="C143" t="s">
        <v>389</v>
      </c>
      <c r="D143" t="s">
        <v>36</v>
      </c>
      <c r="E143" t="s">
        <v>778</v>
      </c>
      <c r="F143">
        <v>1121919.268231221</v>
      </c>
      <c r="I143">
        <v>1723</v>
      </c>
      <c r="J143">
        <v>0</v>
      </c>
      <c r="K143">
        <v>0</v>
      </c>
      <c r="L143">
        <v>0</v>
      </c>
      <c r="M143">
        <v>0</v>
      </c>
      <c r="N143">
        <v>0</v>
      </c>
      <c r="O143">
        <v>0</v>
      </c>
      <c r="P143">
        <v>0</v>
      </c>
      <c r="Q143">
        <v>0</v>
      </c>
      <c r="R143">
        <v>0</v>
      </c>
      <c r="S143">
        <v>0</v>
      </c>
      <c r="T143">
        <v>36987.5</v>
      </c>
      <c r="U143">
        <v>36987.5</v>
      </c>
      <c r="V143">
        <v>36987.5</v>
      </c>
      <c r="W143">
        <v>36987.5</v>
      </c>
      <c r="X143">
        <v>0</v>
      </c>
      <c r="Y143">
        <v>0</v>
      </c>
      <c r="Z143">
        <v>17786</v>
      </c>
      <c r="AA143">
        <v>0</v>
      </c>
      <c r="AB143">
        <v>0</v>
      </c>
      <c r="AC143">
        <v>0</v>
      </c>
      <c r="AD143">
        <v>0</v>
      </c>
      <c r="AE143">
        <v>0</v>
      </c>
      <c r="AF143">
        <v>0</v>
      </c>
      <c r="AG143">
        <v>0</v>
      </c>
      <c r="AH143">
        <v>19939</v>
      </c>
      <c r="AI143">
        <v>27369</v>
      </c>
      <c r="AJ143">
        <v>9687</v>
      </c>
      <c r="AK143">
        <v>0</v>
      </c>
      <c r="AL143">
        <v>0</v>
      </c>
      <c r="AM143">
        <v>0</v>
      </c>
      <c r="AN143">
        <v>5850</v>
      </c>
      <c r="AO143">
        <v>4197</v>
      </c>
      <c r="AP143">
        <v>1220</v>
      </c>
      <c r="AQ143">
        <v>7111</v>
      </c>
      <c r="AR143">
        <v>200</v>
      </c>
      <c r="AS143">
        <v>9100</v>
      </c>
      <c r="AT143">
        <v>0</v>
      </c>
      <c r="AU143">
        <v>0</v>
      </c>
      <c r="AV143">
        <v>0</v>
      </c>
      <c r="AW143">
        <v>0</v>
      </c>
      <c r="AX143">
        <v>0</v>
      </c>
      <c r="AY143">
        <v>0</v>
      </c>
      <c r="AZ143">
        <v>0</v>
      </c>
      <c r="BA143">
        <v>0</v>
      </c>
      <c r="BB143">
        <v>0</v>
      </c>
      <c r="BC143" s="41">
        <v>252132</v>
      </c>
      <c r="BD143">
        <v>252132</v>
      </c>
      <c r="BF143">
        <v>228581</v>
      </c>
      <c r="BG143">
        <v>1723</v>
      </c>
      <c r="BH143">
        <v>0</v>
      </c>
      <c r="BI143">
        <v>21828</v>
      </c>
      <c r="BJ143">
        <v>252132</v>
      </c>
      <c r="BK143">
        <v>0</v>
      </c>
      <c r="BM143">
        <v>147950</v>
      </c>
      <c r="BN143">
        <v>0</v>
      </c>
      <c r="BP143" s="47">
        <f t="shared" si="2"/>
        <v>0</v>
      </c>
    </row>
    <row r="144" spans="1:68" x14ac:dyDescent="0.2">
      <c r="A144" t="s">
        <v>641</v>
      </c>
      <c r="B144">
        <v>3329</v>
      </c>
      <c r="C144" t="s">
        <v>391</v>
      </c>
      <c r="D144" t="s">
        <v>36</v>
      </c>
      <c r="E144" t="s">
        <v>779</v>
      </c>
      <c r="F144">
        <v>988840.8639281455</v>
      </c>
      <c r="I144">
        <v>11580.94375</v>
      </c>
      <c r="J144">
        <v>14568.577666666668</v>
      </c>
      <c r="K144">
        <v>6523.18325</v>
      </c>
      <c r="L144">
        <v>0</v>
      </c>
      <c r="M144">
        <v>0</v>
      </c>
      <c r="N144">
        <v>0</v>
      </c>
      <c r="O144">
        <v>0</v>
      </c>
      <c r="P144">
        <v>0</v>
      </c>
      <c r="Q144">
        <v>0</v>
      </c>
      <c r="R144">
        <v>0</v>
      </c>
      <c r="S144">
        <v>0</v>
      </c>
      <c r="T144">
        <v>18062.5</v>
      </c>
      <c r="U144">
        <v>18062.5</v>
      </c>
      <c r="V144">
        <v>18062.5</v>
      </c>
      <c r="W144">
        <v>18062.5</v>
      </c>
      <c r="X144">
        <v>0</v>
      </c>
      <c r="Y144">
        <v>0</v>
      </c>
      <c r="Z144">
        <v>17778</v>
      </c>
      <c r="AA144">
        <v>0</v>
      </c>
      <c r="AB144">
        <v>0</v>
      </c>
      <c r="AC144">
        <v>0</v>
      </c>
      <c r="AD144">
        <v>0</v>
      </c>
      <c r="AE144">
        <v>0</v>
      </c>
      <c r="AF144">
        <v>0</v>
      </c>
      <c r="AG144">
        <v>0</v>
      </c>
      <c r="AH144">
        <v>29543</v>
      </c>
      <c r="AI144">
        <v>32551</v>
      </c>
      <c r="AJ144">
        <v>11520</v>
      </c>
      <c r="AK144">
        <v>0</v>
      </c>
      <c r="AL144">
        <v>0</v>
      </c>
      <c r="AM144">
        <v>0</v>
      </c>
      <c r="AN144">
        <v>900</v>
      </c>
      <c r="AO144">
        <v>0</v>
      </c>
      <c r="AP144">
        <v>0</v>
      </c>
      <c r="AQ144">
        <v>0</v>
      </c>
      <c r="AR144">
        <v>0</v>
      </c>
      <c r="AS144">
        <v>9660</v>
      </c>
      <c r="AT144">
        <v>0</v>
      </c>
      <c r="AU144">
        <v>0</v>
      </c>
      <c r="AV144">
        <v>0</v>
      </c>
      <c r="AW144">
        <v>0</v>
      </c>
      <c r="AX144">
        <v>0</v>
      </c>
      <c r="AY144">
        <v>0</v>
      </c>
      <c r="AZ144">
        <v>0</v>
      </c>
      <c r="BA144">
        <v>0</v>
      </c>
      <c r="BB144">
        <v>0</v>
      </c>
      <c r="BC144" s="41">
        <v>206874.70466666669</v>
      </c>
      <c r="BD144">
        <v>206874.70466666669</v>
      </c>
      <c r="BF144">
        <v>164542</v>
      </c>
      <c r="BG144">
        <v>32672.704666666672</v>
      </c>
      <c r="BH144">
        <v>0</v>
      </c>
      <c r="BI144">
        <v>9660</v>
      </c>
      <c r="BJ144">
        <v>206874.70466666669</v>
      </c>
      <c r="BK144">
        <v>0</v>
      </c>
      <c r="BM144">
        <v>72250</v>
      </c>
      <c r="BN144">
        <v>0</v>
      </c>
      <c r="BP144" s="47">
        <f t="shared" si="2"/>
        <v>0</v>
      </c>
    </row>
    <row r="145" spans="1:68" x14ac:dyDescent="0.2">
      <c r="A145" t="s">
        <v>641</v>
      </c>
      <c r="B145">
        <v>2183</v>
      </c>
      <c r="C145" t="s">
        <v>393</v>
      </c>
      <c r="D145" t="s">
        <v>36</v>
      </c>
      <c r="E145" t="s">
        <v>780</v>
      </c>
      <c r="F145">
        <v>1855837.8621036052</v>
      </c>
      <c r="I145">
        <v>5995.1141666666663</v>
      </c>
      <c r="J145">
        <v>3495.3006666666661</v>
      </c>
      <c r="K145">
        <v>2621.4754999999996</v>
      </c>
      <c r="L145">
        <v>13435</v>
      </c>
      <c r="M145">
        <v>0</v>
      </c>
      <c r="N145">
        <v>0</v>
      </c>
      <c r="O145">
        <v>0</v>
      </c>
      <c r="P145">
        <v>0</v>
      </c>
      <c r="Q145">
        <v>0</v>
      </c>
      <c r="R145">
        <v>0</v>
      </c>
      <c r="S145">
        <v>0</v>
      </c>
      <c r="T145">
        <v>36987.5</v>
      </c>
      <c r="U145">
        <v>36987.5</v>
      </c>
      <c r="V145">
        <v>36987.5</v>
      </c>
      <c r="W145">
        <v>36987.5</v>
      </c>
      <c r="X145">
        <v>0</v>
      </c>
      <c r="Y145">
        <v>0</v>
      </c>
      <c r="Z145">
        <v>18746</v>
      </c>
      <c r="AA145">
        <v>0</v>
      </c>
      <c r="AB145">
        <v>0</v>
      </c>
      <c r="AC145">
        <v>0</v>
      </c>
      <c r="AD145">
        <v>0</v>
      </c>
      <c r="AE145">
        <v>173196</v>
      </c>
      <c r="AF145">
        <v>0</v>
      </c>
      <c r="AG145">
        <v>0</v>
      </c>
      <c r="AH145">
        <v>57831</v>
      </c>
      <c r="AI145">
        <v>72919.62</v>
      </c>
      <c r="AJ145">
        <v>18855</v>
      </c>
      <c r="AK145">
        <v>0</v>
      </c>
      <c r="AL145">
        <v>0</v>
      </c>
      <c r="AM145">
        <v>0</v>
      </c>
      <c r="AN145">
        <v>24030</v>
      </c>
      <c r="AO145">
        <v>0</v>
      </c>
      <c r="AP145">
        <v>0</v>
      </c>
      <c r="AQ145">
        <v>0</v>
      </c>
      <c r="AR145">
        <v>0</v>
      </c>
      <c r="AS145">
        <v>18670</v>
      </c>
      <c r="AT145">
        <v>0</v>
      </c>
      <c r="AU145">
        <v>0</v>
      </c>
      <c r="AV145">
        <v>0</v>
      </c>
      <c r="AW145">
        <v>0</v>
      </c>
      <c r="AX145">
        <v>0</v>
      </c>
      <c r="AY145">
        <v>0</v>
      </c>
      <c r="AZ145">
        <v>0</v>
      </c>
      <c r="BA145">
        <v>0</v>
      </c>
      <c r="BB145">
        <v>0</v>
      </c>
      <c r="BC145" s="41">
        <v>557744.5103333334</v>
      </c>
      <c r="BD145">
        <v>557744.5103333334</v>
      </c>
      <c r="BF145">
        <v>340331.62</v>
      </c>
      <c r="BG145">
        <v>25546.890333333333</v>
      </c>
      <c r="BH145">
        <v>173196</v>
      </c>
      <c r="BI145">
        <v>18670</v>
      </c>
      <c r="BJ145">
        <v>557744.5103333334</v>
      </c>
      <c r="BK145">
        <v>0</v>
      </c>
      <c r="BM145">
        <v>147950</v>
      </c>
      <c r="BN145">
        <v>0</v>
      </c>
      <c r="BP145" s="47">
        <f t="shared" si="2"/>
        <v>0</v>
      </c>
    </row>
    <row r="146" spans="1:68" x14ac:dyDescent="0.2">
      <c r="A146" t="s">
        <v>637</v>
      </c>
      <c r="B146">
        <v>3372</v>
      </c>
      <c r="C146" t="s">
        <v>395</v>
      </c>
      <c r="D146" t="s">
        <v>36</v>
      </c>
      <c r="E146" t="s">
        <v>781</v>
      </c>
      <c r="F146">
        <v>2624314.0094921109</v>
      </c>
      <c r="I146">
        <v>6623.8637500000004</v>
      </c>
      <c r="J146">
        <v>16882.757666666665</v>
      </c>
      <c r="K146">
        <v>7843</v>
      </c>
      <c r="L146">
        <v>4167</v>
      </c>
      <c r="M146">
        <v>0</v>
      </c>
      <c r="N146">
        <v>0</v>
      </c>
      <c r="O146">
        <v>0</v>
      </c>
      <c r="P146">
        <v>0</v>
      </c>
      <c r="Q146">
        <v>0</v>
      </c>
      <c r="R146">
        <v>0</v>
      </c>
      <c r="S146">
        <v>0</v>
      </c>
      <c r="T146">
        <v>84113.75</v>
      </c>
      <c r="U146">
        <v>84113.75</v>
      </c>
      <c r="V146">
        <v>83105</v>
      </c>
      <c r="W146">
        <v>83777.5</v>
      </c>
      <c r="X146">
        <v>0</v>
      </c>
      <c r="Y146">
        <v>0</v>
      </c>
      <c r="Z146">
        <v>21380</v>
      </c>
      <c r="AA146">
        <v>0</v>
      </c>
      <c r="AB146">
        <v>0</v>
      </c>
      <c r="AC146">
        <v>0</v>
      </c>
      <c r="AD146">
        <v>0</v>
      </c>
      <c r="AE146">
        <v>0</v>
      </c>
      <c r="AF146">
        <v>0</v>
      </c>
      <c r="AG146">
        <v>0</v>
      </c>
      <c r="AH146">
        <v>66392</v>
      </c>
      <c r="AI146">
        <v>88884</v>
      </c>
      <c r="AJ146">
        <v>31457</v>
      </c>
      <c r="AK146">
        <v>0</v>
      </c>
      <c r="AL146">
        <v>0</v>
      </c>
      <c r="AM146">
        <v>0</v>
      </c>
      <c r="AN146">
        <v>26100</v>
      </c>
      <c r="AO146">
        <v>0</v>
      </c>
      <c r="AP146">
        <v>0</v>
      </c>
      <c r="AQ146">
        <v>0</v>
      </c>
      <c r="AR146">
        <v>0</v>
      </c>
      <c r="AS146">
        <v>28380</v>
      </c>
      <c r="AT146">
        <v>0</v>
      </c>
      <c r="AU146">
        <v>0</v>
      </c>
      <c r="AV146">
        <v>0</v>
      </c>
      <c r="AW146">
        <v>0</v>
      </c>
      <c r="AX146">
        <v>0</v>
      </c>
      <c r="AY146">
        <v>0</v>
      </c>
      <c r="AZ146">
        <v>0</v>
      </c>
      <c r="BA146">
        <v>0</v>
      </c>
      <c r="BB146">
        <v>0</v>
      </c>
      <c r="BC146" s="41">
        <v>633219.62141666666</v>
      </c>
      <c r="BD146">
        <v>633219.62141666666</v>
      </c>
      <c r="BF146">
        <v>569323</v>
      </c>
      <c r="BG146">
        <v>35516.621416666661</v>
      </c>
      <c r="BH146">
        <v>0</v>
      </c>
      <c r="BI146">
        <v>28380</v>
      </c>
      <c r="BJ146">
        <v>633219.62141666666</v>
      </c>
      <c r="BK146">
        <v>0</v>
      </c>
      <c r="BM146">
        <v>335110</v>
      </c>
      <c r="BN146">
        <v>0</v>
      </c>
      <c r="BP146" s="47">
        <f t="shared" si="2"/>
        <v>0</v>
      </c>
    </row>
    <row r="147" spans="1:68" x14ac:dyDescent="0.2">
      <c r="A147" t="s">
        <v>641</v>
      </c>
      <c r="B147">
        <v>3375</v>
      </c>
      <c r="C147" t="s">
        <v>397</v>
      </c>
      <c r="D147" t="s">
        <v>36</v>
      </c>
      <c r="E147" t="s">
        <v>782</v>
      </c>
      <c r="F147">
        <v>1733296.9817558113</v>
      </c>
      <c r="I147">
        <v>0</v>
      </c>
      <c r="J147">
        <v>0</v>
      </c>
      <c r="K147">
        <v>1804</v>
      </c>
      <c r="L147">
        <v>2840.3333333333335</v>
      </c>
      <c r="M147">
        <v>0</v>
      </c>
      <c r="N147">
        <v>0</v>
      </c>
      <c r="O147">
        <v>0</v>
      </c>
      <c r="P147">
        <v>0</v>
      </c>
      <c r="Q147">
        <v>0</v>
      </c>
      <c r="R147">
        <v>0</v>
      </c>
      <c r="S147">
        <v>0</v>
      </c>
      <c r="T147">
        <v>36651.25</v>
      </c>
      <c r="U147">
        <v>36651.25</v>
      </c>
      <c r="V147">
        <v>36651.25</v>
      </c>
      <c r="W147">
        <v>36651.25</v>
      </c>
      <c r="X147">
        <v>0</v>
      </c>
      <c r="Y147">
        <v>0</v>
      </c>
      <c r="Z147">
        <v>19517</v>
      </c>
      <c r="AA147">
        <v>0</v>
      </c>
      <c r="AB147">
        <v>0</v>
      </c>
      <c r="AC147">
        <v>0</v>
      </c>
      <c r="AD147">
        <v>0</v>
      </c>
      <c r="AE147">
        <v>0</v>
      </c>
      <c r="AF147">
        <v>0</v>
      </c>
      <c r="AG147">
        <v>0</v>
      </c>
      <c r="AH147">
        <v>63346</v>
      </c>
      <c r="AI147">
        <v>54606</v>
      </c>
      <c r="AJ147">
        <v>19325</v>
      </c>
      <c r="AK147">
        <v>0</v>
      </c>
      <c r="AL147">
        <v>0</v>
      </c>
      <c r="AM147">
        <v>0</v>
      </c>
      <c r="AN147">
        <v>7650</v>
      </c>
      <c r="AO147">
        <v>4545</v>
      </c>
      <c r="AP147">
        <v>4500</v>
      </c>
      <c r="AQ147">
        <v>300</v>
      </c>
      <c r="AR147">
        <v>0</v>
      </c>
      <c r="AS147">
        <v>19320</v>
      </c>
      <c r="AT147">
        <v>0</v>
      </c>
      <c r="AU147">
        <v>0</v>
      </c>
      <c r="AV147">
        <v>0</v>
      </c>
      <c r="AW147">
        <v>0</v>
      </c>
      <c r="AX147">
        <v>0</v>
      </c>
      <c r="AY147">
        <v>0</v>
      </c>
      <c r="AZ147">
        <v>0</v>
      </c>
      <c r="BA147">
        <v>0</v>
      </c>
      <c r="BB147">
        <v>0</v>
      </c>
      <c r="BC147" s="41">
        <v>344358.33333333337</v>
      </c>
      <c r="BD147">
        <v>344358.33333333337</v>
      </c>
      <c r="BF147">
        <v>311049</v>
      </c>
      <c r="BG147">
        <v>4644.3333333333339</v>
      </c>
      <c r="BH147">
        <v>0</v>
      </c>
      <c r="BI147">
        <v>28665</v>
      </c>
      <c r="BJ147">
        <v>344358.33333333331</v>
      </c>
      <c r="BK147">
        <v>0</v>
      </c>
      <c r="BM147">
        <v>146605</v>
      </c>
      <c r="BN147">
        <v>0</v>
      </c>
      <c r="BP147" s="47">
        <f t="shared" si="2"/>
        <v>0</v>
      </c>
    </row>
    <row r="148" spans="1:68" x14ac:dyDescent="0.2">
      <c r="A148" t="s">
        <v>641</v>
      </c>
      <c r="B148">
        <v>3331</v>
      </c>
      <c r="C148" t="s">
        <v>399</v>
      </c>
      <c r="D148" t="s">
        <v>36</v>
      </c>
      <c r="E148" t="s">
        <v>783</v>
      </c>
      <c r="F148">
        <v>1044985.5355568992</v>
      </c>
      <c r="I148">
        <v>3577.1125000000002</v>
      </c>
      <c r="J148">
        <v>4254.9735000000001</v>
      </c>
      <c r="K148">
        <v>3376.6532500000003</v>
      </c>
      <c r="L148">
        <v>1814.3333333333333</v>
      </c>
      <c r="M148">
        <v>0</v>
      </c>
      <c r="N148">
        <v>0</v>
      </c>
      <c r="O148">
        <v>0</v>
      </c>
      <c r="P148">
        <v>0</v>
      </c>
      <c r="Q148">
        <v>0</v>
      </c>
      <c r="R148">
        <v>0</v>
      </c>
      <c r="S148">
        <v>0</v>
      </c>
      <c r="T148">
        <v>29753.75</v>
      </c>
      <c r="U148">
        <v>29753.75</v>
      </c>
      <c r="V148">
        <v>29753.75</v>
      </c>
      <c r="W148">
        <v>29753.75</v>
      </c>
      <c r="X148">
        <v>0</v>
      </c>
      <c r="Y148">
        <v>0</v>
      </c>
      <c r="Z148">
        <v>17851</v>
      </c>
      <c r="AA148">
        <v>0</v>
      </c>
      <c r="AB148">
        <v>0</v>
      </c>
      <c r="AC148">
        <v>0</v>
      </c>
      <c r="AD148">
        <v>0</v>
      </c>
      <c r="AE148">
        <v>0</v>
      </c>
      <c r="AF148">
        <v>0</v>
      </c>
      <c r="AG148">
        <v>0</v>
      </c>
      <c r="AH148">
        <v>28703</v>
      </c>
      <c r="AI148">
        <v>35472.28</v>
      </c>
      <c r="AJ148">
        <v>11073</v>
      </c>
      <c r="AK148">
        <v>0</v>
      </c>
      <c r="AL148">
        <v>0</v>
      </c>
      <c r="AM148">
        <v>0</v>
      </c>
      <c r="AN148">
        <v>1800</v>
      </c>
      <c r="AO148">
        <v>0</v>
      </c>
      <c r="AP148">
        <v>0</v>
      </c>
      <c r="AQ148">
        <v>0</v>
      </c>
      <c r="AR148">
        <v>0</v>
      </c>
      <c r="AS148">
        <v>9760</v>
      </c>
      <c r="AT148">
        <v>0</v>
      </c>
      <c r="AU148">
        <v>0</v>
      </c>
      <c r="AV148">
        <v>0</v>
      </c>
      <c r="AW148">
        <v>0</v>
      </c>
      <c r="AX148">
        <v>0</v>
      </c>
      <c r="AY148">
        <v>0</v>
      </c>
      <c r="AZ148">
        <v>0</v>
      </c>
      <c r="BA148">
        <v>0</v>
      </c>
      <c r="BB148">
        <v>0</v>
      </c>
      <c r="BC148" s="41">
        <v>236697.35258333333</v>
      </c>
      <c r="BD148">
        <v>236697.35258333333</v>
      </c>
      <c r="BF148">
        <v>213914.28</v>
      </c>
      <c r="BG148">
        <v>13023.072583333334</v>
      </c>
      <c r="BH148">
        <v>0</v>
      </c>
      <c r="BI148">
        <v>9760</v>
      </c>
      <c r="BJ148">
        <v>236697.35258333333</v>
      </c>
      <c r="BK148">
        <v>0</v>
      </c>
      <c r="BM148">
        <v>119015</v>
      </c>
      <c r="BN148">
        <v>0</v>
      </c>
      <c r="BP148" s="47">
        <f t="shared" si="2"/>
        <v>0</v>
      </c>
    </row>
    <row r="149" spans="1:68" x14ac:dyDescent="0.2">
      <c r="A149" t="s">
        <v>641</v>
      </c>
      <c r="B149">
        <v>3337</v>
      </c>
      <c r="C149" t="s">
        <v>401</v>
      </c>
      <c r="D149" t="s">
        <v>36</v>
      </c>
      <c r="E149" t="s">
        <v>784</v>
      </c>
      <c r="F149">
        <v>1069614.7143356814</v>
      </c>
      <c r="I149">
        <v>3949.9541666666664</v>
      </c>
      <c r="J149">
        <v>3159.9633333333331</v>
      </c>
      <c r="K149">
        <v>2369.9724999999999</v>
      </c>
      <c r="L149">
        <v>0</v>
      </c>
      <c r="M149">
        <v>10990</v>
      </c>
      <c r="N149">
        <v>0</v>
      </c>
      <c r="O149">
        <v>0</v>
      </c>
      <c r="P149">
        <v>0</v>
      </c>
      <c r="Q149">
        <v>0</v>
      </c>
      <c r="R149">
        <v>0</v>
      </c>
      <c r="S149">
        <v>0</v>
      </c>
      <c r="T149">
        <v>44212.5</v>
      </c>
      <c r="U149">
        <v>44212.5</v>
      </c>
      <c r="V149">
        <v>42195</v>
      </c>
      <c r="W149">
        <v>43540</v>
      </c>
      <c r="X149">
        <v>0</v>
      </c>
      <c r="Y149">
        <v>0</v>
      </c>
      <c r="Z149">
        <v>17810</v>
      </c>
      <c r="AA149">
        <v>0</v>
      </c>
      <c r="AB149">
        <v>0</v>
      </c>
      <c r="AC149">
        <v>0</v>
      </c>
      <c r="AD149">
        <v>0</v>
      </c>
      <c r="AE149">
        <v>0</v>
      </c>
      <c r="AF149">
        <v>0</v>
      </c>
      <c r="AG149">
        <v>0</v>
      </c>
      <c r="AH149">
        <v>19831</v>
      </c>
      <c r="AI149">
        <v>33017.21</v>
      </c>
      <c r="AJ149">
        <v>9827</v>
      </c>
      <c r="AK149">
        <v>0</v>
      </c>
      <c r="AL149">
        <v>0</v>
      </c>
      <c r="AM149">
        <v>0</v>
      </c>
      <c r="AN149">
        <v>7200</v>
      </c>
      <c r="AO149">
        <v>2900</v>
      </c>
      <c r="AP149">
        <v>0</v>
      </c>
      <c r="AQ149">
        <v>0</v>
      </c>
      <c r="AR149">
        <v>0</v>
      </c>
      <c r="AS149">
        <v>9290</v>
      </c>
      <c r="AT149">
        <v>0</v>
      </c>
      <c r="AU149">
        <v>0</v>
      </c>
      <c r="AV149">
        <v>0</v>
      </c>
      <c r="AW149">
        <v>0</v>
      </c>
      <c r="AX149">
        <v>0</v>
      </c>
      <c r="AY149">
        <v>0</v>
      </c>
      <c r="AZ149">
        <v>0</v>
      </c>
      <c r="BA149">
        <v>0</v>
      </c>
      <c r="BB149">
        <v>0</v>
      </c>
      <c r="BC149" s="41">
        <v>294505.10000000003</v>
      </c>
      <c r="BD149">
        <v>294505.10000000003</v>
      </c>
      <c r="BF149">
        <v>261845.21</v>
      </c>
      <c r="BG149">
        <v>20469.89</v>
      </c>
      <c r="BH149">
        <v>0</v>
      </c>
      <c r="BI149">
        <v>12190</v>
      </c>
      <c r="BJ149">
        <v>294505.09999999998</v>
      </c>
      <c r="BK149">
        <v>0</v>
      </c>
      <c r="BM149">
        <v>174160</v>
      </c>
      <c r="BN149">
        <v>0</v>
      </c>
      <c r="BP149" s="47">
        <f t="shared" si="2"/>
        <v>0</v>
      </c>
    </row>
    <row r="150" spans="1:68" x14ac:dyDescent="0.2">
      <c r="A150" t="s">
        <v>641</v>
      </c>
      <c r="B150">
        <v>3406</v>
      </c>
      <c r="C150" t="s">
        <v>403</v>
      </c>
      <c r="D150" t="s">
        <v>36</v>
      </c>
      <c r="E150" t="s">
        <v>785</v>
      </c>
      <c r="F150">
        <v>1682217.5969694112</v>
      </c>
      <c r="I150">
        <v>6181.9612500000012</v>
      </c>
      <c r="J150">
        <v>0</v>
      </c>
      <c r="K150">
        <v>0</v>
      </c>
      <c r="L150">
        <v>11356.336666666666</v>
      </c>
      <c r="M150">
        <v>0</v>
      </c>
      <c r="N150">
        <v>0</v>
      </c>
      <c r="O150">
        <v>0</v>
      </c>
      <c r="P150">
        <v>0</v>
      </c>
      <c r="Q150">
        <v>0</v>
      </c>
      <c r="R150">
        <v>0</v>
      </c>
      <c r="S150">
        <v>0</v>
      </c>
      <c r="T150">
        <v>52118.75</v>
      </c>
      <c r="U150">
        <v>52118.75</v>
      </c>
      <c r="V150">
        <v>52118.75</v>
      </c>
      <c r="W150">
        <v>52118.75</v>
      </c>
      <c r="X150">
        <v>0</v>
      </c>
      <c r="Y150">
        <v>0</v>
      </c>
      <c r="Z150">
        <v>19200</v>
      </c>
      <c r="AA150">
        <v>0</v>
      </c>
      <c r="AB150">
        <v>0</v>
      </c>
      <c r="AC150">
        <v>0</v>
      </c>
      <c r="AD150">
        <v>0</v>
      </c>
      <c r="AE150">
        <v>0</v>
      </c>
      <c r="AF150">
        <v>0</v>
      </c>
      <c r="AG150">
        <v>0</v>
      </c>
      <c r="AH150">
        <v>24789</v>
      </c>
      <c r="AI150">
        <v>49292</v>
      </c>
      <c r="AJ150">
        <v>17445</v>
      </c>
      <c r="AK150">
        <v>0</v>
      </c>
      <c r="AL150">
        <v>0</v>
      </c>
      <c r="AM150">
        <v>0</v>
      </c>
      <c r="AN150">
        <v>9000</v>
      </c>
      <c r="AO150">
        <v>10142</v>
      </c>
      <c r="AP150">
        <v>7645</v>
      </c>
      <c r="AQ150">
        <v>667</v>
      </c>
      <c r="AR150">
        <v>30</v>
      </c>
      <c r="AS150">
        <v>13070</v>
      </c>
      <c r="AT150">
        <v>0</v>
      </c>
      <c r="AU150">
        <v>0</v>
      </c>
      <c r="AV150">
        <v>0</v>
      </c>
      <c r="AW150">
        <v>0</v>
      </c>
      <c r="AX150">
        <v>0</v>
      </c>
      <c r="AY150">
        <v>0</v>
      </c>
      <c r="AZ150">
        <v>0</v>
      </c>
      <c r="BA150">
        <v>0</v>
      </c>
      <c r="BB150">
        <v>0</v>
      </c>
      <c r="BC150" s="41">
        <v>377293.29791666666</v>
      </c>
      <c r="BD150">
        <v>377293.29791666666</v>
      </c>
      <c r="BF150">
        <v>328201</v>
      </c>
      <c r="BG150">
        <v>17538.297916666666</v>
      </c>
      <c r="BH150">
        <v>0</v>
      </c>
      <c r="BI150">
        <v>31554</v>
      </c>
      <c r="BJ150">
        <v>377293.29791666666</v>
      </c>
      <c r="BK150">
        <v>0</v>
      </c>
      <c r="BM150">
        <v>208475</v>
      </c>
      <c r="BN150">
        <v>0</v>
      </c>
      <c r="BP150" s="47">
        <f t="shared" si="2"/>
        <v>0</v>
      </c>
    </row>
    <row r="151" spans="1:68" x14ac:dyDescent="0.2">
      <c r="A151" t="s">
        <v>641</v>
      </c>
      <c r="B151">
        <v>3386</v>
      </c>
      <c r="C151" t="s">
        <v>405</v>
      </c>
      <c r="D151" t="s">
        <v>36</v>
      </c>
      <c r="E151" t="s">
        <v>786</v>
      </c>
      <c r="F151">
        <v>1030901.0503841607</v>
      </c>
      <c r="I151">
        <v>10719.056666666667</v>
      </c>
      <c r="J151">
        <v>3751.9</v>
      </c>
      <c r="K151">
        <v>1648.4234999999999</v>
      </c>
      <c r="L151">
        <v>0</v>
      </c>
      <c r="M151">
        <v>0</v>
      </c>
      <c r="N151">
        <v>0</v>
      </c>
      <c r="O151">
        <v>0</v>
      </c>
      <c r="P151">
        <v>0</v>
      </c>
      <c r="Q151">
        <v>0</v>
      </c>
      <c r="R151">
        <v>0</v>
      </c>
      <c r="S151">
        <v>0</v>
      </c>
      <c r="T151">
        <v>25891.25</v>
      </c>
      <c r="U151">
        <v>25891.25</v>
      </c>
      <c r="V151">
        <v>25891.25</v>
      </c>
      <c r="W151">
        <v>25891.25</v>
      </c>
      <c r="X151">
        <v>0</v>
      </c>
      <c r="Y151">
        <v>0</v>
      </c>
      <c r="Z151">
        <v>17814</v>
      </c>
      <c r="AA151">
        <v>0</v>
      </c>
      <c r="AB151">
        <v>0</v>
      </c>
      <c r="AC151">
        <v>0</v>
      </c>
      <c r="AD151">
        <v>0</v>
      </c>
      <c r="AE151">
        <v>0</v>
      </c>
      <c r="AF151">
        <v>0</v>
      </c>
      <c r="AG151">
        <v>0</v>
      </c>
      <c r="AH151">
        <v>22395</v>
      </c>
      <c r="AI151">
        <v>32551</v>
      </c>
      <c r="AJ151">
        <v>11520</v>
      </c>
      <c r="AK151">
        <v>0</v>
      </c>
      <c r="AL151">
        <v>0</v>
      </c>
      <c r="AM151">
        <v>0</v>
      </c>
      <c r="AN151">
        <v>3600</v>
      </c>
      <c r="AO151">
        <v>2294</v>
      </c>
      <c r="AP151">
        <v>0</v>
      </c>
      <c r="AQ151">
        <v>0</v>
      </c>
      <c r="AR151">
        <v>0</v>
      </c>
      <c r="AS151">
        <v>9850</v>
      </c>
      <c r="AT151">
        <v>0</v>
      </c>
      <c r="AU151">
        <v>0</v>
      </c>
      <c r="AV151">
        <v>0</v>
      </c>
      <c r="AW151">
        <v>0</v>
      </c>
      <c r="AX151">
        <v>0</v>
      </c>
      <c r="AY151">
        <v>0</v>
      </c>
      <c r="AZ151">
        <v>0</v>
      </c>
      <c r="BA151">
        <v>0</v>
      </c>
      <c r="BB151">
        <v>0</v>
      </c>
      <c r="BC151" s="41">
        <v>219708.38016666667</v>
      </c>
      <c r="BD151">
        <v>219708.38016666667</v>
      </c>
      <c r="BF151">
        <v>191445</v>
      </c>
      <c r="BG151">
        <v>16119.380166666666</v>
      </c>
      <c r="BH151">
        <v>0</v>
      </c>
      <c r="BI151">
        <v>12144</v>
      </c>
      <c r="BJ151">
        <v>219708.38016666667</v>
      </c>
      <c r="BK151">
        <v>0</v>
      </c>
      <c r="BM151">
        <v>103565</v>
      </c>
      <c r="BN151">
        <v>0</v>
      </c>
      <c r="BP151" s="47">
        <f t="shared" si="2"/>
        <v>0</v>
      </c>
    </row>
    <row r="152" spans="1:68" x14ac:dyDescent="0.2">
      <c r="A152" t="s">
        <v>639</v>
      </c>
      <c r="B152">
        <v>3363</v>
      </c>
      <c r="C152" t="s">
        <v>407</v>
      </c>
      <c r="D152" t="s">
        <v>115</v>
      </c>
      <c r="E152" t="s">
        <v>787</v>
      </c>
      <c r="F152">
        <v>1605251.7585096424</v>
      </c>
      <c r="I152">
        <v>10955.757750000001</v>
      </c>
      <c r="J152">
        <v>3645.0550000000003</v>
      </c>
      <c r="K152">
        <v>2358</v>
      </c>
      <c r="L152">
        <v>5518</v>
      </c>
      <c r="M152">
        <v>21980</v>
      </c>
      <c r="N152">
        <v>0</v>
      </c>
      <c r="O152">
        <v>0</v>
      </c>
      <c r="P152">
        <v>0</v>
      </c>
      <c r="Q152">
        <v>0</v>
      </c>
      <c r="R152">
        <v>0</v>
      </c>
      <c r="S152">
        <v>0</v>
      </c>
      <c r="T152">
        <v>40082.5</v>
      </c>
      <c r="U152">
        <v>40082.5</v>
      </c>
      <c r="V152">
        <v>40082.5</v>
      </c>
      <c r="W152">
        <v>40082.5</v>
      </c>
      <c r="X152">
        <v>0</v>
      </c>
      <c r="Y152">
        <v>0</v>
      </c>
      <c r="Z152">
        <v>19423</v>
      </c>
      <c r="AA152">
        <v>0</v>
      </c>
      <c r="AB152">
        <v>0</v>
      </c>
      <c r="AC152">
        <v>0</v>
      </c>
      <c r="AD152">
        <v>0</v>
      </c>
      <c r="AE152">
        <v>0</v>
      </c>
      <c r="AF152">
        <v>0</v>
      </c>
      <c r="AG152">
        <v>0</v>
      </c>
      <c r="AH152">
        <v>44233</v>
      </c>
      <c r="AI152">
        <v>55270</v>
      </c>
      <c r="AJ152">
        <v>19560</v>
      </c>
      <c r="AK152">
        <v>0</v>
      </c>
      <c r="AL152">
        <v>0</v>
      </c>
      <c r="AM152">
        <v>0</v>
      </c>
      <c r="AN152">
        <v>5850</v>
      </c>
      <c r="AO152">
        <v>0</v>
      </c>
      <c r="AP152">
        <v>0</v>
      </c>
      <c r="AQ152">
        <v>0</v>
      </c>
      <c r="AR152">
        <v>0</v>
      </c>
      <c r="AS152">
        <v>17500</v>
      </c>
      <c r="AT152">
        <v>0</v>
      </c>
      <c r="AU152">
        <v>0</v>
      </c>
      <c r="AV152">
        <v>0</v>
      </c>
      <c r="AW152">
        <v>0</v>
      </c>
      <c r="AX152">
        <v>0</v>
      </c>
      <c r="AY152">
        <v>0</v>
      </c>
      <c r="AZ152">
        <v>0</v>
      </c>
      <c r="BA152">
        <v>0</v>
      </c>
      <c r="BB152">
        <v>0</v>
      </c>
      <c r="BC152" s="41">
        <v>366622.81274999998</v>
      </c>
      <c r="BD152">
        <v>366622.81274999998</v>
      </c>
      <c r="BF152">
        <v>304666</v>
      </c>
      <c r="BG152">
        <v>44456.812749999997</v>
      </c>
      <c r="BH152">
        <v>0</v>
      </c>
      <c r="BI152">
        <v>17500</v>
      </c>
      <c r="BJ152">
        <v>366622.81274999998</v>
      </c>
      <c r="BK152">
        <v>0</v>
      </c>
      <c r="BM152">
        <v>160330</v>
      </c>
      <c r="BN152">
        <v>0</v>
      </c>
      <c r="BP152" s="47">
        <f t="shared" si="2"/>
        <v>0</v>
      </c>
    </row>
    <row r="153" spans="1:68" x14ac:dyDescent="0.2">
      <c r="A153" t="s">
        <v>641</v>
      </c>
      <c r="B153">
        <v>3347</v>
      </c>
      <c r="C153" t="s">
        <v>409</v>
      </c>
      <c r="D153" t="s">
        <v>36</v>
      </c>
      <c r="E153" t="s">
        <v>788</v>
      </c>
      <c r="F153">
        <v>1070266.8533571716</v>
      </c>
      <c r="I153">
        <v>11648.611666666668</v>
      </c>
      <c r="J153">
        <v>4869.4406666666673</v>
      </c>
      <c r="K153">
        <v>3652.0805000000005</v>
      </c>
      <c r="L153">
        <v>0</v>
      </c>
      <c r="M153">
        <v>0</v>
      </c>
      <c r="N153">
        <v>0</v>
      </c>
      <c r="O153">
        <v>0</v>
      </c>
      <c r="P153">
        <v>0</v>
      </c>
      <c r="Q153">
        <v>0</v>
      </c>
      <c r="R153">
        <v>0</v>
      </c>
      <c r="S153">
        <v>0</v>
      </c>
      <c r="T153">
        <v>46652.5</v>
      </c>
      <c r="U153">
        <v>46652.5</v>
      </c>
      <c r="V153">
        <v>46652.5</v>
      </c>
      <c r="W153">
        <v>46652.5</v>
      </c>
      <c r="X153">
        <v>0</v>
      </c>
      <c r="Y153">
        <v>0</v>
      </c>
      <c r="Z153">
        <v>17769</v>
      </c>
      <c r="AA153">
        <v>0</v>
      </c>
      <c r="AB153">
        <v>0</v>
      </c>
      <c r="AC153">
        <v>0</v>
      </c>
      <c r="AD153">
        <v>0</v>
      </c>
      <c r="AE153">
        <v>0</v>
      </c>
      <c r="AF153">
        <v>0</v>
      </c>
      <c r="AG153">
        <v>0</v>
      </c>
      <c r="AH153">
        <v>15373</v>
      </c>
      <c r="AI153">
        <v>33169.99</v>
      </c>
      <c r="AJ153">
        <v>10861</v>
      </c>
      <c r="AK153">
        <v>0</v>
      </c>
      <c r="AL153">
        <v>0</v>
      </c>
      <c r="AM153">
        <v>0</v>
      </c>
      <c r="AN153">
        <v>4500</v>
      </c>
      <c r="AO153">
        <v>0</v>
      </c>
      <c r="AP153">
        <v>0</v>
      </c>
      <c r="AQ153">
        <v>0</v>
      </c>
      <c r="AR153">
        <v>0</v>
      </c>
      <c r="AS153">
        <v>8940</v>
      </c>
      <c r="AT153">
        <v>0</v>
      </c>
      <c r="AU153">
        <v>0</v>
      </c>
      <c r="AV153">
        <v>0</v>
      </c>
      <c r="AW153">
        <v>0</v>
      </c>
      <c r="AX153">
        <v>0</v>
      </c>
      <c r="AY153">
        <v>0</v>
      </c>
      <c r="AZ153">
        <v>0</v>
      </c>
      <c r="BA153">
        <v>0</v>
      </c>
      <c r="BB153">
        <v>0</v>
      </c>
      <c r="BC153" s="41">
        <v>297393.12283333333</v>
      </c>
      <c r="BD153">
        <v>297393.12283333333</v>
      </c>
      <c r="BF153">
        <v>268282.99</v>
      </c>
      <c r="BG153">
        <v>20170.132833333333</v>
      </c>
      <c r="BH153">
        <v>0</v>
      </c>
      <c r="BI153">
        <v>8940</v>
      </c>
      <c r="BJ153">
        <v>297393.12283333333</v>
      </c>
      <c r="BK153">
        <v>0</v>
      </c>
      <c r="BM153">
        <v>186610</v>
      </c>
      <c r="BN153">
        <v>0</v>
      </c>
      <c r="BP153" s="47">
        <f t="shared" si="2"/>
        <v>0</v>
      </c>
    </row>
    <row r="154" spans="1:68" x14ac:dyDescent="0.2">
      <c r="A154" t="s">
        <v>641</v>
      </c>
      <c r="B154">
        <v>3355</v>
      </c>
      <c r="C154" t="s">
        <v>411</v>
      </c>
      <c r="D154" t="s">
        <v>36</v>
      </c>
      <c r="E154" t="s">
        <v>789</v>
      </c>
      <c r="F154">
        <v>1614818.3484731035</v>
      </c>
      <c r="I154">
        <v>7136.4512500000001</v>
      </c>
      <c r="J154">
        <v>8307.7610000000004</v>
      </c>
      <c r="K154">
        <v>6231.0707499999999</v>
      </c>
      <c r="L154">
        <v>7493.6666666666661</v>
      </c>
      <c r="M154">
        <v>0</v>
      </c>
      <c r="N154">
        <v>0</v>
      </c>
      <c r="O154">
        <v>0</v>
      </c>
      <c r="P154">
        <v>0</v>
      </c>
      <c r="Q154">
        <v>0</v>
      </c>
      <c r="R154">
        <v>0</v>
      </c>
      <c r="S154">
        <v>0</v>
      </c>
      <c r="T154">
        <v>36056.25</v>
      </c>
      <c r="U154">
        <v>36056.25</v>
      </c>
      <c r="V154">
        <v>35047.5</v>
      </c>
      <c r="W154">
        <v>35720</v>
      </c>
      <c r="X154">
        <v>0</v>
      </c>
      <c r="Y154">
        <v>0</v>
      </c>
      <c r="Z154">
        <v>19415</v>
      </c>
      <c r="AA154">
        <v>0</v>
      </c>
      <c r="AB154">
        <v>0</v>
      </c>
      <c r="AC154">
        <v>0</v>
      </c>
      <c r="AD154">
        <v>0</v>
      </c>
      <c r="AE154">
        <v>0</v>
      </c>
      <c r="AF154">
        <v>0</v>
      </c>
      <c r="AG154">
        <v>0</v>
      </c>
      <c r="AH154">
        <v>57489</v>
      </c>
      <c r="AI154">
        <v>52746</v>
      </c>
      <c r="AJ154">
        <v>18667</v>
      </c>
      <c r="AK154">
        <v>0</v>
      </c>
      <c r="AL154">
        <v>0</v>
      </c>
      <c r="AM154">
        <v>0</v>
      </c>
      <c r="AN154">
        <v>3600</v>
      </c>
      <c r="AO154">
        <v>6905</v>
      </c>
      <c r="AP154">
        <v>3400</v>
      </c>
      <c r="AQ154">
        <v>897</v>
      </c>
      <c r="AR154">
        <v>0</v>
      </c>
      <c r="AS154">
        <v>18620</v>
      </c>
      <c r="AT154">
        <v>0</v>
      </c>
      <c r="AU154">
        <v>0</v>
      </c>
      <c r="AV154">
        <v>0</v>
      </c>
      <c r="AW154">
        <v>0</v>
      </c>
      <c r="AX154">
        <v>0</v>
      </c>
      <c r="AY154">
        <v>0</v>
      </c>
      <c r="AZ154">
        <v>0</v>
      </c>
      <c r="BA154">
        <v>0</v>
      </c>
      <c r="BB154">
        <v>0</v>
      </c>
      <c r="BC154" s="41">
        <v>353787.94966666668</v>
      </c>
      <c r="BD154">
        <v>353787.94966666668</v>
      </c>
      <c r="BF154">
        <v>294797</v>
      </c>
      <c r="BG154">
        <v>29168.949666666667</v>
      </c>
      <c r="BH154">
        <v>0</v>
      </c>
      <c r="BI154">
        <v>29822</v>
      </c>
      <c r="BJ154">
        <v>353787.94966666668</v>
      </c>
      <c r="BK154">
        <v>0</v>
      </c>
      <c r="BM154">
        <v>142880</v>
      </c>
      <c r="BN154">
        <v>0</v>
      </c>
      <c r="BP154" s="47">
        <f t="shared" si="2"/>
        <v>0</v>
      </c>
    </row>
    <row r="155" spans="1:68" x14ac:dyDescent="0.2">
      <c r="A155" t="s">
        <v>641</v>
      </c>
      <c r="B155">
        <v>3342</v>
      </c>
      <c r="C155" t="s">
        <v>413</v>
      </c>
      <c r="D155" t="s">
        <v>36</v>
      </c>
      <c r="E155" t="s">
        <v>790</v>
      </c>
      <c r="F155">
        <v>1960149.2294357866</v>
      </c>
      <c r="I155">
        <v>12402.444583333334</v>
      </c>
      <c r="J155">
        <v>16592.199999999997</v>
      </c>
      <c r="K155">
        <v>10713.136999999999</v>
      </c>
      <c r="L155">
        <v>0</v>
      </c>
      <c r="M155">
        <v>0</v>
      </c>
      <c r="N155">
        <v>0</v>
      </c>
      <c r="O155">
        <v>0</v>
      </c>
      <c r="P155">
        <v>0</v>
      </c>
      <c r="Q155">
        <v>0</v>
      </c>
      <c r="R155">
        <v>0</v>
      </c>
      <c r="S155">
        <v>0</v>
      </c>
      <c r="T155">
        <v>77673.75</v>
      </c>
      <c r="U155">
        <v>77673.75</v>
      </c>
      <c r="V155">
        <v>77673.75</v>
      </c>
      <c r="W155">
        <v>77673.75</v>
      </c>
      <c r="X155">
        <v>0</v>
      </c>
      <c r="Y155">
        <v>0</v>
      </c>
      <c r="Z155">
        <v>19517</v>
      </c>
      <c r="AA155">
        <v>0</v>
      </c>
      <c r="AB155">
        <v>0</v>
      </c>
      <c r="AC155">
        <v>0</v>
      </c>
      <c r="AD155">
        <v>0</v>
      </c>
      <c r="AE155">
        <v>0</v>
      </c>
      <c r="AF155">
        <v>0</v>
      </c>
      <c r="AG155">
        <v>0</v>
      </c>
      <c r="AH155">
        <v>39377</v>
      </c>
      <c r="AI155">
        <v>54140</v>
      </c>
      <c r="AJ155">
        <v>19161</v>
      </c>
      <c r="AK155">
        <v>0</v>
      </c>
      <c r="AL155">
        <v>0</v>
      </c>
      <c r="AM155">
        <v>0</v>
      </c>
      <c r="AN155">
        <v>22500</v>
      </c>
      <c r="AO155">
        <v>0</v>
      </c>
      <c r="AP155">
        <v>5490</v>
      </c>
      <c r="AQ155">
        <v>0</v>
      </c>
      <c r="AR155">
        <v>0</v>
      </c>
      <c r="AS155">
        <v>19040</v>
      </c>
      <c r="AT155">
        <v>0</v>
      </c>
      <c r="AU155">
        <v>0</v>
      </c>
      <c r="AV155">
        <v>0</v>
      </c>
      <c r="AW155">
        <v>0</v>
      </c>
      <c r="AX155">
        <v>0</v>
      </c>
      <c r="AY155">
        <v>0</v>
      </c>
      <c r="AZ155">
        <v>0</v>
      </c>
      <c r="BA155">
        <v>0</v>
      </c>
      <c r="BB155">
        <v>0</v>
      </c>
      <c r="BC155" s="41">
        <v>529627.78158333339</v>
      </c>
      <c r="BD155">
        <v>529627.78158333339</v>
      </c>
      <c r="BF155">
        <v>465390</v>
      </c>
      <c r="BG155">
        <v>39707.78158333333</v>
      </c>
      <c r="BH155">
        <v>0</v>
      </c>
      <c r="BI155">
        <v>24530</v>
      </c>
      <c r="BJ155">
        <v>529627.78158333339</v>
      </c>
      <c r="BK155">
        <v>0</v>
      </c>
      <c r="BM155">
        <v>310695</v>
      </c>
      <c r="BN155">
        <v>0</v>
      </c>
      <c r="BP155" s="47">
        <f t="shared" si="2"/>
        <v>0</v>
      </c>
    </row>
    <row r="156" spans="1:68" x14ac:dyDescent="0.2">
      <c r="A156" t="s">
        <v>637</v>
      </c>
      <c r="B156">
        <v>3367</v>
      </c>
      <c r="C156" t="s">
        <v>415</v>
      </c>
      <c r="D156" t="s">
        <v>36</v>
      </c>
      <c r="E156" t="s">
        <v>791</v>
      </c>
      <c r="F156">
        <v>996964.60161385674</v>
      </c>
      <c r="I156">
        <v>0</v>
      </c>
      <c r="J156">
        <v>0</v>
      </c>
      <c r="K156">
        <v>0</v>
      </c>
      <c r="L156">
        <v>0</v>
      </c>
      <c r="M156">
        <v>0</v>
      </c>
      <c r="N156">
        <v>0</v>
      </c>
      <c r="O156">
        <v>0</v>
      </c>
      <c r="P156">
        <v>0</v>
      </c>
      <c r="Q156">
        <v>0</v>
      </c>
      <c r="R156">
        <v>0</v>
      </c>
      <c r="S156">
        <v>0</v>
      </c>
      <c r="T156">
        <v>25210</v>
      </c>
      <c r="U156">
        <v>25210</v>
      </c>
      <c r="V156">
        <v>25210</v>
      </c>
      <c r="W156">
        <v>25210</v>
      </c>
      <c r="X156">
        <v>0</v>
      </c>
      <c r="Y156">
        <v>0</v>
      </c>
      <c r="Z156">
        <v>17789</v>
      </c>
      <c r="AA156">
        <v>0</v>
      </c>
      <c r="AB156">
        <v>0</v>
      </c>
      <c r="AC156">
        <v>0</v>
      </c>
      <c r="AD156">
        <v>0</v>
      </c>
      <c r="AE156">
        <v>0</v>
      </c>
      <c r="AF156">
        <v>0</v>
      </c>
      <c r="AG156">
        <v>0</v>
      </c>
      <c r="AH156">
        <v>29160</v>
      </c>
      <c r="AI156">
        <v>31089</v>
      </c>
      <c r="AJ156">
        <v>11003</v>
      </c>
      <c r="AK156">
        <v>0</v>
      </c>
      <c r="AL156">
        <v>0</v>
      </c>
      <c r="AM156">
        <v>0</v>
      </c>
      <c r="AN156">
        <v>4950</v>
      </c>
      <c r="AO156">
        <v>339</v>
      </c>
      <c r="AP156">
        <v>0</v>
      </c>
      <c r="AQ156">
        <v>2106</v>
      </c>
      <c r="AR156">
        <v>0</v>
      </c>
      <c r="AS156">
        <v>9800</v>
      </c>
      <c r="AT156">
        <v>0</v>
      </c>
      <c r="AU156">
        <v>0</v>
      </c>
      <c r="AV156">
        <v>0</v>
      </c>
      <c r="AW156">
        <v>0</v>
      </c>
      <c r="AX156">
        <v>0</v>
      </c>
      <c r="AY156">
        <v>0</v>
      </c>
      <c r="AZ156">
        <v>0</v>
      </c>
      <c r="BA156">
        <v>0</v>
      </c>
      <c r="BB156">
        <v>0</v>
      </c>
      <c r="BC156" s="41">
        <v>207076</v>
      </c>
      <c r="BD156">
        <v>207076</v>
      </c>
      <c r="BF156">
        <v>194831</v>
      </c>
      <c r="BG156">
        <v>0</v>
      </c>
      <c r="BH156">
        <v>0</v>
      </c>
      <c r="BI156">
        <v>12245</v>
      </c>
      <c r="BJ156">
        <v>207076</v>
      </c>
      <c r="BK156">
        <v>0</v>
      </c>
      <c r="BM156">
        <v>100840</v>
      </c>
      <c r="BN156">
        <v>0</v>
      </c>
      <c r="BP156" s="47">
        <f t="shared" si="2"/>
        <v>0</v>
      </c>
    </row>
    <row r="157" spans="1:68" x14ac:dyDescent="0.2">
      <c r="A157" t="s">
        <v>641</v>
      </c>
      <c r="B157">
        <v>3010</v>
      </c>
      <c r="C157" t="s">
        <v>417</v>
      </c>
      <c r="D157" t="s">
        <v>36</v>
      </c>
      <c r="E157" t="s">
        <v>792</v>
      </c>
      <c r="F157">
        <v>1951299.8516304586</v>
      </c>
      <c r="I157">
        <v>5875.8854166666679</v>
      </c>
      <c r="J157">
        <v>6072.4133333333339</v>
      </c>
      <c r="K157">
        <v>2364.2305000000001</v>
      </c>
      <c r="L157">
        <v>7848.33</v>
      </c>
      <c r="M157">
        <v>0</v>
      </c>
      <c r="N157">
        <v>0</v>
      </c>
      <c r="O157">
        <v>0</v>
      </c>
      <c r="P157">
        <v>0</v>
      </c>
      <c r="Q157">
        <v>0</v>
      </c>
      <c r="R157">
        <v>0</v>
      </c>
      <c r="S157">
        <v>0</v>
      </c>
      <c r="T157">
        <v>53713.75</v>
      </c>
      <c r="U157">
        <v>53713.75</v>
      </c>
      <c r="V157">
        <v>53713.75</v>
      </c>
      <c r="W157">
        <v>53713.75</v>
      </c>
      <c r="X157">
        <v>0</v>
      </c>
      <c r="Y157">
        <v>0</v>
      </c>
      <c r="Z157">
        <v>19610</v>
      </c>
      <c r="AA157">
        <v>0</v>
      </c>
      <c r="AB157">
        <v>0</v>
      </c>
      <c r="AC157">
        <v>0</v>
      </c>
      <c r="AD157">
        <v>0</v>
      </c>
      <c r="AE157">
        <v>0</v>
      </c>
      <c r="AF157">
        <v>0</v>
      </c>
      <c r="AG157">
        <v>0</v>
      </c>
      <c r="AH157">
        <v>54312</v>
      </c>
      <c r="AI157">
        <v>55602</v>
      </c>
      <c r="AJ157">
        <v>19677</v>
      </c>
      <c r="AK157">
        <v>0</v>
      </c>
      <c r="AL157">
        <v>0</v>
      </c>
      <c r="AM157">
        <v>0</v>
      </c>
      <c r="AN157">
        <v>8550</v>
      </c>
      <c r="AO157">
        <v>0</v>
      </c>
      <c r="AP157">
        <v>0</v>
      </c>
      <c r="AQ157">
        <v>0</v>
      </c>
      <c r="AR157">
        <v>0</v>
      </c>
      <c r="AS157">
        <v>19440</v>
      </c>
      <c r="AT157">
        <v>0</v>
      </c>
      <c r="AU157">
        <v>0</v>
      </c>
      <c r="AV157">
        <v>0</v>
      </c>
      <c r="AW157">
        <v>0</v>
      </c>
      <c r="AX157">
        <v>0</v>
      </c>
      <c r="AY157">
        <v>0</v>
      </c>
      <c r="AZ157">
        <v>0</v>
      </c>
      <c r="BA157">
        <v>0</v>
      </c>
      <c r="BB157">
        <v>0</v>
      </c>
      <c r="BC157" s="41">
        <v>414206.85924999998</v>
      </c>
      <c r="BD157">
        <v>414206.85924999998</v>
      </c>
      <c r="BF157">
        <v>372606</v>
      </c>
      <c r="BG157">
        <v>22160.859250000001</v>
      </c>
      <c r="BH157">
        <v>0</v>
      </c>
      <c r="BI157">
        <v>19440</v>
      </c>
      <c r="BJ157">
        <v>414206.85924999998</v>
      </c>
      <c r="BK157">
        <v>0</v>
      </c>
      <c r="BM157">
        <v>214855</v>
      </c>
      <c r="BN157">
        <v>0</v>
      </c>
      <c r="BP157" s="47">
        <f t="shared" si="2"/>
        <v>0</v>
      </c>
    </row>
    <row r="158" spans="1:68" x14ac:dyDescent="0.2">
      <c r="A158" t="s">
        <v>637</v>
      </c>
      <c r="B158">
        <v>3410</v>
      </c>
      <c r="C158" t="s">
        <v>419</v>
      </c>
      <c r="D158" t="s">
        <v>36</v>
      </c>
      <c r="E158" t="s">
        <v>793</v>
      </c>
      <c r="F158">
        <v>1011368.2974194444</v>
      </c>
      <c r="I158">
        <v>7430.8174999999992</v>
      </c>
      <c r="J158">
        <v>4045.4393333333337</v>
      </c>
      <c r="K158">
        <v>3034.0795000000003</v>
      </c>
      <c r="L158">
        <v>0</v>
      </c>
      <c r="M158">
        <v>16485</v>
      </c>
      <c r="N158">
        <v>0</v>
      </c>
      <c r="O158">
        <v>0</v>
      </c>
      <c r="P158">
        <v>0</v>
      </c>
      <c r="Q158">
        <v>0</v>
      </c>
      <c r="R158">
        <v>0</v>
      </c>
      <c r="S158">
        <v>0</v>
      </c>
      <c r="T158">
        <v>25218.75</v>
      </c>
      <c r="U158">
        <v>25218.75</v>
      </c>
      <c r="V158">
        <v>25218.75</v>
      </c>
      <c r="W158">
        <v>25218.75</v>
      </c>
      <c r="X158">
        <v>0</v>
      </c>
      <c r="Y158">
        <v>0</v>
      </c>
      <c r="Z158">
        <v>17795</v>
      </c>
      <c r="AA158">
        <v>0</v>
      </c>
      <c r="AB158">
        <v>0</v>
      </c>
      <c r="AC158">
        <v>0</v>
      </c>
      <c r="AD158">
        <v>0</v>
      </c>
      <c r="AE158">
        <v>0</v>
      </c>
      <c r="AF158">
        <v>0</v>
      </c>
      <c r="AG158">
        <v>0</v>
      </c>
      <c r="AH158">
        <v>32421</v>
      </c>
      <c r="AI158">
        <v>27901</v>
      </c>
      <c r="AJ158">
        <v>9874</v>
      </c>
      <c r="AK158">
        <v>0</v>
      </c>
      <c r="AL158">
        <v>0</v>
      </c>
      <c r="AM158">
        <v>0</v>
      </c>
      <c r="AN158">
        <v>0</v>
      </c>
      <c r="AO158">
        <v>5606</v>
      </c>
      <c r="AP158">
        <v>461</v>
      </c>
      <c r="AQ158">
        <v>1410</v>
      </c>
      <c r="AR158">
        <v>0</v>
      </c>
      <c r="AS158">
        <v>9710</v>
      </c>
      <c r="AT158">
        <v>0</v>
      </c>
      <c r="AU158">
        <v>0</v>
      </c>
      <c r="AV158">
        <v>0</v>
      </c>
      <c r="AW158">
        <v>0</v>
      </c>
      <c r="AX158">
        <v>0</v>
      </c>
      <c r="AY158">
        <v>0</v>
      </c>
      <c r="AZ158">
        <v>0</v>
      </c>
      <c r="BA158">
        <v>0</v>
      </c>
      <c r="BB158">
        <v>0</v>
      </c>
      <c r="BC158" s="41">
        <v>237048.33633333334</v>
      </c>
      <c r="BD158">
        <v>237048.33633333334</v>
      </c>
      <c r="BF158">
        <v>188866</v>
      </c>
      <c r="BG158">
        <v>30995.336333333333</v>
      </c>
      <c r="BH158">
        <v>0</v>
      </c>
      <c r="BI158">
        <v>17187</v>
      </c>
      <c r="BJ158">
        <v>237048.33633333334</v>
      </c>
      <c r="BK158">
        <v>0</v>
      </c>
      <c r="BM158">
        <v>100875</v>
      </c>
      <c r="BN158">
        <v>0</v>
      </c>
      <c r="BP158" s="47">
        <f t="shared" si="2"/>
        <v>0</v>
      </c>
    </row>
    <row r="159" spans="1:68" s="49" customFormat="1" x14ac:dyDescent="0.2">
      <c r="A159" s="49" t="s">
        <v>641</v>
      </c>
      <c r="B159" s="49">
        <v>3360</v>
      </c>
      <c r="C159" s="49" t="s">
        <v>421</v>
      </c>
      <c r="D159" s="49" t="s">
        <v>36</v>
      </c>
      <c r="E159" s="49" t="s">
        <v>794</v>
      </c>
      <c r="F159" s="49">
        <v>915182.5399813425</v>
      </c>
      <c r="I159" s="49">
        <v>0</v>
      </c>
      <c r="J159" s="49">
        <v>318</v>
      </c>
      <c r="K159" s="49">
        <v>254</v>
      </c>
      <c r="L159" s="49">
        <v>0</v>
      </c>
      <c r="M159" s="49">
        <v>0</v>
      </c>
      <c r="N159" s="49">
        <v>0</v>
      </c>
      <c r="O159" s="49">
        <v>0</v>
      </c>
      <c r="P159" s="49">
        <v>0</v>
      </c>
      <c r="Q159" s="49">
        <v>0</v>
      </c>
      <c r="R159" s="49">
        <v>0</v>
      </c>
      <c r="S159" s="49">
        <v>0</v>
      </c>
      <c r="T159" s="49">
        <v>14872.5</v>
      </c>
      <c r="U159" s="49">
        <v>14872.5</v>
      </c>
      <c r="V159" s="49">
        <v>14872.5</v>
      </c>
      <c r="W159" s="49">
        <v>0</v>
      </c>
      <c r="X159" s="49">
        <v>0</v>
      </c>
      <c r="Y159" s="49">
        <v>0</v>
      </c>
      <c r="Z159" s="49">
        <v>17764</v>
      </c>
      <c r="AA159" s="49">
        <v>0</v>
      </c>
      <c r="AB159" s="49">
        <v>0</v>
      </c>
      <c r="AC159" s="49">
        <v>0</v>
      </c>
      <c r="AD159" s="49">
        <v>0</v>
      </c>
      <c r="AE159" s="49">
        <v>0</v>
      </c>
      <c r="AF159" s="49">
        <v>0</v>
      </c>
      <c r="AG159" s="49">
        <v>0</v>
      </c>
      <c r="AH159" s="49">
        <v>32887</v>
      </c>
      <c r="AI159" s="49">
        <v>27635</v>
      </c>
      <c r="AJ159" s="49">
        <v>9780</v>
      </c>
      <c r="AK159" s="49">
        <v>0</v>
      </c>
      <c r="AL159" s="49">
        <v>0</v>
      </c>
      <c r="AM159" s="49">
        <v>0</v>
      </c>
      <c r="AN159" s="49">
        <v>0</v>
      </c>
      <c r="AO159" s="49">
        <v>0</v>
      </c>
      <c r="AP159" s="49">
        <v>0</v>
      </c>
      <c r="AQ159" s="49">
        <v>0</v>
      </c>
      <c r="AR159" s="49">
        <v>0</v>
      </c>
      <c r="AS159" s="49">
        <v>4160</v>
      </c>
      <c r="AT159" s="49">
        <v>0</v>
      </c>
      <c r="AU159" s="49">
        <v>0</v>
      </c>
      <c r="AV159" s="49">
        <v>0</v>
      </c>
      <c r="AW159" s="49">
        <v>0</v>
      </c>
      <c r="AX159" s="49">
        <v>0</v>
      </c>
      <c r="AY159" s="49">
        <v>0</v>
      </c>
      <c r="AZ159" s="49">
        <v>0</v>
      </c>
      <c r="BA159" s="49">
        <v>0</v>
      </c>
      <c r="BB159" s="49">
        <v>0</v>
      </c>
      <c r="BC159" s="50">
        <v>137415.5</v>
      </c>
      <c r="BD159" s="49">
        <v>137415.5</v>
      </c>
      <c r="BF159" s="49">
        <v>132683.5</v>
      </c>
      <c r="BG159" s="49">
        <v>572</v>
      </c>
      <c r="BH159" s="49">
        <v>0</v>
      </c>
      <c r="BI159" s="49">
        <v>4160</v>
      </c>
      <c r="BJ159" s="49">
        <v>137415.5</v>
      </c>
      <c r="BK159" s="49">
        <v>0</v>
      </c>
      <c r="BM159" s="49">
        <v>44617.5</v>
      </c>
      <c r="BN159" s="49">
        <v>0</v>
      </c>
      <c r="BP159" s="51">
        <f t="shared" si="2"/>
        <v>0</v>
      </c>
    </row>
    <row r="160" spans="1:68" x14ac:dyDescent="0.2">
      <c r="A160" t="s">
        <v>641</v>
      </c>
      <c r="B160">
        <v>3339</v>
      </c>
      <c r="C160" t="s">
        <v>422</v>
      </c>
      <c r="D160" t="s">
        <v>36</v>
      </c>
      <c r="E160" t="s">
        <v>795</v>
      </c>
      <c r="F160">
        <v>1062266.0868364198</v>
      </c>
      <c r="I160">
        <v>0</v>
      </c>
      <c r="J160">
        <v>0</v>
      </c>
      <c r="K160">
        <v>0</v>
      </c>
      <c r="L160">
        <v>5026</v>
      </c>
      <c r="M160">
        <v>0</v>
      </c>
      <c r="N160">
        <v>0</v>
      </c>
      <c r="O160">
        <v>0</v>
      </c>
      <c r="P160">
        <v>0</v>
      </c>
      <c r="Q160">
        <v>0</v>
      </c>
      <c r="R160">
        <v>0</v>
      </c>
      <c r="S160">
        <v>0</v>
      </c>
      <c r="T160">
        <v>42703.75</v>
      </c>
      <c r="U160">
        <v>42703.75</v>
      </c>
      <c r="V160">
        <v>42703.75</v>
      </c>
      <c r="W160">
        <v>42703.75</v>
      </c>
      <c r="X160">
        <v>0</v>
      </c>
      <c r="Y160">
        <v>0</v>
      </c>
      <c r="Z160">
        <v>17727</v>
      </c>
      <c r="AA160">
        <v>0</v>
      </c>
      <c r="AB160">
        <v>0</v>
      </c>
      <c r="AC160">
        <v>0</v>
      </c>
      <c r="AD160">
        <v>0</v>
      </c>
      <c r="AE160">
        <v>0</v>
      </c>
      <c r="AF160">
        <v>0</v>
      </c>
      <c r="AG160">
        <v>0</v>
      </c>
      <c r="AH160">
        <v>17256</v>
      </c>
      <c r="AI160">
        <v>29793.510000000002</v>
      </c>
      <c r="AJ160">
        <v>9216</v>
      </c>
      <c r="AK160">
        <v>0</v>
      </c>
      <c r="AL160">
        <v>0</v>
      </c>
      <c r="AM160">
        <v>0</v>
      </c>
      <c r="AN160">
        <v>8100</v>
      </c>
      <c r="AO160">
        <v>571</v>
      </c>
      <c r="AP160">
        <v>0</v>
      </c>
      <c r="AQ160">
        <v>0</v>
      </c>
      <c r="AR160">
        <v>0</v>
      </c>
      <c r="AS160">
        <v>9380</v>
      </c>
      <c r="AT160">
        <v>0</v>
      </c>
      <c r="AU160">
        <v>0</v>
      </c>
      <c r="AV160">
        <v>0</v>
      </c>
      <c r="AW160">
        <v>0</v>
      </c>
      <c r="AX160">
        <v>0</v>
      </c>
      <c r="AY160">
        <v>0</v>
      </c>
      <c r="AZ160">
        <v>0</v>
      </c>
      <c r="BA160">
        <v>0</v>
      </c>
      <c r="BB160">
        <v>0</v>
      </c>
      <c r="BC160" s="41">
        <v>267884.51</v>
      </c>
      <c r="BD160">
        <v>267884.51</v>
      </c>
      <c r="BF160">
        <v>252907.51</v>
      </c>
      <c r="BG160">
        <v>5026</v>
      </c>
      <c r="BH160">
        <v>0</v>
      </c>
      <c r="BI160">
        <v>9951</v>
      </c>
      <c r="BJ160">
        <v>267884.51</v>
      </c>
      <c r="BK160">
        <v>0</v>
      </c>
      <c r="BM160">
        <v>170815</v>
      </c>
      <c r="BN160">
        <v>0</v>
      </c>
      <c r="BP160" s="47">
        <f t="shared" si="2"/>
        <v>0</v>
      </c>
    </row>
    <row r="161" spans="1:68" x14ac:dyDescent="0.2">
      <c r="A161" t="s">
        <v>639</v>
      </c>
      <c r="B161">
        <v>3377</v>
      </c>
      <c r="C161" t="s">
        <v>424</v>
      </c>
      <c r="D161" t="s">
        <v>115</v>
      </c>
      <c r="E161" t="s">
        <v>796</v>
      </c>
      <c r="F161">
        <v>1000348.2203325928</v>
      </c>
      <c r="I161">
        <v>1479.7162499999999</v>
      </c>
      <c r="J161">
        <v>0</v>
      </c>
      <c r="K161">
        <v>0</v>
      </c>
      <c r="L161">
        <v>0</v>
      </c>
      <c r="M161">
        <v>0</v>
      </c>
      <c r="N161">
        <v>0</v>
      </c>
      <c r="O161">
        <v>0</v>
      </c>
      <c r="P161">
        <v>0</v>
      </c>
      <c r="Q161">
        <v>0</v>
      </c>
      <c r="R161">
        <v>0</v>
      </c>
      <c r="S161">
        <v>0</v>
      </c>
      <c r="T161">
        <v>44048.75</v>
      </c>
      <c r="U161">
        <v>44048.75</v>
      </c>
      <c r="V161">
        <v>43040</v>
      </c>
      <c r="W161">
        <v>43712.5</v>
      </c>
      <c r="X161">
        <v>0</v>
      </c>
      <c r="Y161">
        <v>0</v>
      </c>
      <c r="Z161">
        <v>17671</v>
      </c>
      <c r="AA161">
        <v>0</v>
      </c>
      <c r="AB161">
        <v>0</v>
      </c>
      <c r="AC161">
        <v>0</v>
      </c>
      <c r="AD161">
        <v>0</v>
      </c>
      <c r="AE161">
        <v>0</v>
      </c>
      <c r="AF161">
        <v>0</v>
      </c>
      <c r="AG161">
        <v>0</v>
      </c>
      <c r="AH161">
        <v>7502</v>
      </c>
      <c r="AI161">
        <v>28432</v>
      </c>
      <c r="AJ161">
        <v>10062</v>
      </c>
      <c r="AK161">
        <v>0</v>
      </c>
      <c r="AL161">
        <v>0</v>
      </c>
      <c r="AM161">
        <v>0</v>
      </c>
      <c r="AN161">
        <v>0</v>
      </c>
      <c r="AO161">
        <v>0</v>
      </c>
      <c r="AP161">
        <v>0</v>
      </c>
      <c r="AQ161">
        <v>0</v>
      </c>
      <c r="AR161">
        <v>0</v>
      </c>
      <c r="AS161">
        <v>8920</v>
      </c>
      <c r="AT161">
        <v>0</v>
      </c>
      <c r="AU161">
        <v>0</v>
      </c>
      <c r="AV161">
        <v>0</v>
      </c>
      <c r="AW161">
        <v>0</v>
      </c>
      <c r="AX161">
        <v>0</v>
      </c>
      <c r="AY161">
        <v>0</v>
      </c>
      <c r="AZ161">
        <v>0</v>
      </c>
      <c r="BA161">
        <v>0</v>
      </c>
      <c r="BB161">
        <v>0</v>
      </c>
      <c r="BC161" s="41">
        <v>248916.71625</v>
      </c>
      <c r="BD161">
        <v>248916.71625</v>
      </c>
      <c r="BF161">
        <v>238517</v>
      </c>
      <c r="BG161">
        <v>1479.7162499999999</v>
      </c>
      <c r="BH161">
        <v>0</v>
      </c>
      <c r="BI161">
        <v>8920</v>
      </c>
      <c r="BJ161">
        <v>248916.71625</v>
      </c>
      <c r="BK161">
        <v>0</v>
      </c>
      <c r="BM161">
        <v>174850</v>
      </c>
      <c r="BN161">
        <v>0</v>
      </c>
      <c r="BP161" s="47">
        <f t="shared" si="2"/>
        <v>0</v>
      </c>
    </row>
    <row r="162" spans="1:68" x14ac:dyDescent="0.2">
      <c r="A162" t="s">
        <v>639</v>
      </c>
      <c r="B162">
        <v>3371</v>
      </c>
      <c r="C162" t="s">
        <v>426</v>
      </c>
      <c r="D162" t="s">
        <v>115</v>
      </c>
      <c r="E162" t="s">
        <v>797</v>
      </c>
      <c r="F162">
        <v>1127212.6230776187</v>
      </c>
      <c r="I162">
        <v>0</v>
      </c>
      <c r="J162">
        <v>0</v>
      </c>
      <c r="K162">
        <v>0</v>
      </c>
      <c r="L162">
        <v>0</v>
      </c>
      <c r="M162">
        <v>0</v>
      </c>
      <c r="N162">
        <v>0</v>
      </c>
      <c r="O162">
        <v>0</v>
      </c>
      <c r="P162">
        <v>0</v>
      </c>
      <c r="Q162">
        <v>0</v>
      </c>
      <c r="R162">
        <v>0</v>
      </c>
      <c r="S162">
        <v>0</v>
      </c>
      <c r="T162">
        <v>19898.75</v>
      </c>
      <c r="U162">
        <v>19898.75</v>
      </c>
      <c r="V162">
        <v>19898.75</v>
      </c>
      <c r="W162">
        <v>19898.75</v>
      </c>
      <c r="X162">
        <v>0</v>
      </c>
      <c r="Y162">
        <v>0</v>
      </c>
      <c r="Z162">
        <v>17791</v>
      </c>
      <c r="AA162">
        <v>0</v>
      </c>
      <c r="AB162">
        <v>0</v>
      </c>
      <c r="AC162">
        <v>0</v>
      </c>
      <c r="AD162">
        <v>0</v>
      </c>
      <c r="AE162">
        <v>0</v>
      </c>
      <c r="AF162">
        <v>0</v>
      </c>
      <c r="AG162">
        <v>0</v>
      </c>
      <c r="AH162">
        <v>86866</v>
      </c>
      <c r="AI162">
        <v>36138</v>
      </c>
      <c r="AJ162">
        <v>12789</v>
      </c>
      <c r="AK162">
        <v>0</v>
      </c>
      <c r="AL162">
        <v>0</v>
      </c>
      <c r="AM162">
        <v>0</v>
      </c>
      <c r="AN162">
        <v>0</v>
      </c>
      <c r="AO162">
        <v>2271</v>
      </c>
      <c r="AP162">
        <v>0</v>
      </c>
      <c r="AQ162">
        <v>0</v>
      </c>
      <c r="AR162">
        <v>0</v>
      </c>
      <c r="AS162">
        <v>12650</v>
      </c>
      <c r="AT162">
        <v>0</v>
      </c>
      <c r="AU162">
        <v>0</v>
      </c>
      <c r="AV162">
        <v>0</v>
      </c>
      <c r="AW162">
        <v>0</v>
      </c>
      <c r="AX162">
        <v>0</v>
      </c>
      <c r="AY162">
        <v>0</v>
      </c>
      <c r="AZ162">
        <v>0</v>
      </c>
      <c r="BA162">
        <v>0</v>
      </c>
      <c r="BB162">
        <v>0</v>
      </c>
      <c r="BC162" s="41">
        <v>248100</v>
      </c>
      <c r="BD162">
        <v>248100</v>
      </c>
      <c r="BF162">
        <v>233179</v>
      </c>
      <c r="BG162">
        <v>0</v>
      </c>
      <c r="BH162">
        <v>0</v>
      </c>
      <c r="BI162">
        <v>14921</v>
      </c>
      <c r="BJ162">
        <v>248100</v>
      </c>
      <c r="BK162">
        <v>0</v>
      </c>
      <c r="BM162">
        <v>79595</v>
      </c>
      <c r="BN162">
        <v>0</v>
      </c>
      <c r="BP162" s="47">
        <f t="shared" si="2"/>
        <v>0</v>
      </c>
    </row>
    <row r="163" spans="1:68" x14ac:dyDescent="0.2">
      <c r="A163" t="s">
        <v>641</v>
      </c>
      <c r="B163">
        <v>3307</v>
      </c>
      <c r="C163" t="s">
        <v>428</v>
      </c>
      <c r="D163" t="s">
        <v>36</v>
      </c>
      <c r="E163" t="s">
        <v>798</v>
      </c>
      <c r="F163">
        <v>1435114.1241506787</v>
      </c>
      <c r="I163">
        <v>11693.099583333333</v>
      </c>
      <c r="J163">
        <v>11426.479666666666</v>
      </c>
      <c r="K163">
        <v>7015.8597499999996</v>
      </c>
      <c r="L163">
        <v>0</v>
      </c>
      <c r="M163">
        <v>0</v>
      </c>
      <c r="N163">
        <v>0</v>
      </c>
      <c r="O163">
        <v>0</v>
      </c>
      <c r="P163">
        <v>0</v>
      </c>
      <c r="Q163">
        <v>0</v>
      </c>
      <c r="R163">
        <v>0</v>
      </c>
      <c r="S163">
        <v>0</v>
      </c>
      <c r="T163">
        <v>29641.25</v>
      </c>
      <c r="U163">
        <v>29641.25</v>
      </c>
      <c r="V163">
        <v>29641.25</v>
      </c>
      <c r="W163">
        <v>29641.25</v>
      </c>
      <c r="X163">
        <v>0</v>
      </c>
      <c r="Y163">
        <v>0</v>
      </c>
      <c r="Z163">
        <v>19600</v>
      </c>
      <c r="AA163">
        <v>0</v>
      </c>
      <c r="AB163">
        <v>0</v>
      </c>
      <c r="AC163">
        <v>0</v>
      </c>
      <c r="AD163">
        <v>0</v>
      </c>
      <c r="AE163">
        <v>0</v>
      </c>
      <c r="AF163">
        <v>0</v>
      </c>
      <c r="AG163">
        <v>0</v>
      </c>
      <c r="AH163">
        <v>0</v>
      </c>
      <c r="AI163">
        <v>51637.15</v>
      </c>
      <c r="AJ163">
        <v>16927</v>
      </c>
      <c r="AK163">
        <v>0</v>
      </c>
      <c r="AL163">
        <v>0</v>
      </c>
      <c r="AM163">
        <v>0</v>
      </c>
      <c r="AN163">
        <v>7650</v>
      </c>
      <c r="AO163">
        <v>0</v>
      </c>
      <c r="AP163">
        <v>4470</v>
      </c>
      <c r="AQ163">
        <v>0</v>
      </c>
      <c r="AR163">
        <v>0</v>
      </c>
      <c r="AS163">
        <v>16710</v>
      </c>
      <c r="AT163">
        <v>0</v>
      </c>
      <c r="AU163">
        <v>0</v>
      </c>
      <c r="AV163">
        <v>0</v>
      </c>
      <c r="AW163">
        <v>0</v>
      </c>
      <c r="AX163">
        <v>0</v>
      </c>
      <c r="AY163">
        <v>0</v>
      </c>
      <c r="AZ163">
        <v>0</v>
      </c>
      <c r="BA163">
        <v>0</v>
      </c>
      <c r="BB163">
        <v>0</v>
      </c>
      <c r="BC163" s="41">
        <v>265694.58900000004</v>
      </c>
      <c r="BD163">
        <v>265694.58900000004</v>
      </c>
      <c r="BF163">
        <v>214379.15</v>
      </c>
      <c r="BG163">
        <v>30135.438999999998</v>
      </c>
      <c r="BH163">
        <v>0</v>
      </c>
      <c r="BI163">
        <v>21180</v>
      </c>
      <c r="BJ163">
        <v>265694.58899999998</v>
      </c>
      <c r="BK163">
        <v>0</v>
      </c>
      <c r="BM163">
        <v>118565</v>
      </c>
      <c r="BN163">
        <v>0</v>
      </c>
      <c r="BP163" s="47">
        <f t="shared" si="2"/>
        <v>0</v>
      </c>
    </row>
    <row r="164" spans="1:68" x14ac:dyDescent="0.2">
      <c r="A164" t="s">
        <v>637</v>
      </c>
      <c r="B164">
        <v>3361</v>
      </c>
      <c r="C164" t="s">
        <v>430</v>
      </c>
      <c r="D164" t="s">
        <v>36</v>
      </c>
      <c r="E164" t="s">
        <v>799</v>
      </c>
      <c r="F164">
        <v>1651153.1086764862</v>
      </c>
      <c r="I164">
        <v>9143.6633333333339</v>
      </c>
      <c r="J164">
        <v>0</v>
      </c>
      <c r="K164">
        <v>0</v>
      </c>
      <c r="L164">
        <v>0</v>
      </c>
      <c r="M164">
        <v>0</v>
      </c>
      <c r="N164">
        <v>0</v>
      </c>
      <c r="O164">
        <v>0</v>
      </c>
      <c r="P164">
        <v>0</v>
      </c>
      <c r="Q164">
        <v>0</v>
      </c>
      <c r="R164">
        <v>0</v>
      </c>
      <c r="S164">
        <v>0</v>
      </c>
      <c r="T164">
        <v>51446.25</v>
      </c>
      <c r="U164">
        <v>51446.25</v>
      </c>
      <c r="V164">
        <v>51446.25</v>
      </c>
      <c r="W164">
        <v>51446.25</v>
      </c>
      <c r="X164">
        <v>0</v>
      </c>
      <c r="Y164">
        <v>0</v>
      </c>
      <c r="Z164">
        <v>19029</v>
      </c>
      <c r="AA164">
        <v>0</v>
      </c>
      <c r="AB164">
        <v>0</v>
      </c>
      <c r="AC164">
        <v>0</v>
      </c>
      <c r="AD164">
        <v>0</v>
      </c>
      <c r="AE164">
        <v>0</v>
      </c>
      <c r="AF164">
        <v>0</v>
      </c>
      <c r="AG164">
        <v>0</v>
      </c>
      <c r="AH164">
        <v>42291</v>
      </c>
      <c r="AI164">
        <v>56807.34</v>
      </c>
      <c r="AJ164">
        <v>18432</v>
      </c>
      <c r="AK164">
        <v>0</v>
      </c>
      <c r="AL164">
        <v>0</v>
      </c>
      <c r="AM164">
        <v>0</v>
      </c>
      <c r="AN164">
        <v>12150</v>
      </c>
      <c r="AO164">
        <v>13200</v>
      </c>
      <c r="AP164">
        <v>0</v>
      </c>
      <c r="AQ164">
        <v>5075</v>
      </c>
      <c r="AR164">
        <v>0</v>
      </c>
      <c r="AS164">
        <v>17410</v>
      </c>
      <c r="AT164">
        <v>0</v>
      </c>
      <c r="AU164">
        <v>0</v>
      </c>
      <c r="AV164">
        <v>0</v>
      </c>
      <c r="AW164">
        <v>0</v>
      </c>
      <c r="AX164">
        <v>0</v>
      </c>
      <c r="AY164">
        <v>0</v>
      </c>
      <c r="AZ164">
        <v>0</v>
      </c>
      <c r="BA164">
        <v>0</v>
      </c>
      <c r="BB164">
        <v>0</v>
      </c>
      <c r="BC164" s="41">
        <v>399323.0033333333</v>
      </c>
      <c r="BD164">
        <v>399323.0033333333</v>
      </c>
      <c r="BF164">
        <v>354494.33999999997</v>
      </c>
      <c r="BG164">
        <v>9143.6633333333339</v>
      </c>
      <c r="BH164">
        <v>0</v>
      </c>
      <c r="BI164">
        <v>35685</v>
      </c>
      <c r="BJ164">
        <v>399323.0033333333</v>
      </c>
      <c r="BK164">
        <v>0</v>
      </c>
      <c r="BM164">
        <v>205785</v>
      </c>
      <c r="BN164">
        <v>0</v>
      </c>
      <c r="BP164" s="47">
        <f t="shared" si="2"/>
        <v>0</v>
      </c>
    </row>
    <row r="165" spans="1:68" x14ac:dyDescent="0.2">
      <c r="A165" t="s">
        <v>637</v>
      </c>
      <c r="B165">
        <v>3383</v>
      </c>
      <c r="C165" t="s">
        <v>432</v>
      </c>
      <c r="D165" t="s">
        <v>36</v>
      </c>
      <c r="E165" t="s">
        <v>800</v>
      </c>
      <c r="F165">
        <v>939919.76909254619</v>
      </c>
      <c r="I165">
        <v>0</v>
      </c>
      <c r="J165">
        <v>0</v>
      </c>
      <c r="K165">
        <v>1503.5</v>
      </c>
      <c r="L165">
        <v>0</v>
      </c>
      <c r="M165">
        <v>0</v>
      </c>
      <c r="N165">
        <v>0</v>
      </c>
      <c r="O165">
        <v>0</v>
      </c>
      <c r="P165">
        <v>0</v>
      </c>
      <c r="Q165">
        <v>0</v>
      </c>
      <c r="R165">
        <v>0</v>
      </c>
      <c r="S165">
        <v>0</v>
      </c>
      <c r="T165">
        <v>18571.25</v>
      </c>
      <c r="U165">
        <v>18571.25</v>
      </c>
      <c r="V165">
        <v>17562.5</v>
      </c>
      <c r="W165">
        <v>18235</v>
      </c>
      <c r="X165">
        <v>0</v>
      </c>
      <c r="Y165">
        <v>0</v>
      </c>
      <c r="Z165">
        <v>17795</v>
      </c>
      <c r="AA165">
        <v>0</v>
      </c>
      <c r="AB165">
        <v>0</v>
      </c>
      <c r="AC165">
        <v>0</v>
      </c>
      <c r="AD165">
        <v>0</v>
      </c>
      <c r="AE165">
        <v>0</v>
      </c>
      <c r="AF165">
        <v>0</v>
      </c>
      <c r="AG165">
        <v>0</v>
      </c>
      <c r="AH165">
        <v>31122</v>
      </c>
      <c r="AI165">
        <v>27901</v>
      </c>
      <c r="AJ165">
        <v>9874</v>
      </c>
      <c r="AK165">
        <v>0</v>
      </c>
      <c r="AL165">
        <v>0</v>
      </c>
      <c r="AM165">
        <v>0</v>
      </c>
      <c r="AN165">
        <v>6300</v>
      </c>
      <c r="AO165">
        <v>880</v>
      </c>
      <c r="AP165">
        <v>563</v>
      </c>
      <c r="AQ165">
        <v>2364</v>
      </c>
      <c r="AR165">
        <v>0</v>
      </c>
      <c r="AS165">
        <v>9760</v>
      </c>
      <c r="AT165">
        <v>0</v>
      </c>
      <c r="AU165">
        <v>0</v>
      </c>
      <c r="AV165">
        <v>0</v>
      </c>
      <c r="AW165">
        <v>0</v>
      </c>
      <c r="AX165">
        <v>0</v>
      </c>
      <c r="AY165">
        <v>0</v>
      </c>
      <c r="AZ165">
        <v>0</v>
      </c>
      <c r="BA165">
        <v>0</v>
      </c>
      <c r="BB165">
        <v>0</v>
      </c>
      <c r="BC165" s="41">
        <v>181002.5</v>
      </c>
      <c r="BD165">
        <v>181002.5</v>
      </c>
      <c r="BF165">
        <v>165932</v>
      </c>
      <c r="BG165">
        <v>1503.5</v>
      </c>
      <c r="BH165">
        <v>0</v>
      </c>
      <c r="BI165">
        <v>13567</v>
      </c>
      <c r="BJ165">
        <v>181002.5</v>
      </c>
      <c r="BK165">
        <v>0</v>
      </c>
      <c r="BM165">
        <v>72940</v>
      </c>
      <c r="BN165">
        <v>0</v>
      </c>
      <c r="BP165" s="47">
        <f t="shared" si="2"/>
        <v>0</v>
      </c>
    </row>
    <row r="166" spans="1:68" x14ac:dyDescent="0.2">
      <c r="A166" t="s">
        <v>641</v>
      </c>
      <c r="B166">
        <v>3382</v>
      </c>
      <c r="C166" t="s">
        <v>434</v>
      </c>
      <c r="D166" t="s">
        <v>36</v>
      </c>
      <c r="E166" t="s">
        <v>801</v>
      </c>
      <c r="F166">
        <v>936195.25907763571</v>
      </c>
      <c r="I166">
        <v>7205</v>
      </c>
      <c r="J166">
        <v>0</v>
      </c>
      <c r="K166">
        <v>0</v>
      </c>
      <c r="L166">
        <v>0</v>
      </c>
      <c r="M166">
        <v>0</v>
      </c>
      <c r="N166">
        <v>0</v>
      </c>
      <c r="O166">
        <v>0</v>
      </c>
      <c r="P166">
        <v>0</v>
      </c>
      <c r="Q166">
        <v>0</v>
      </c>
      <c r="R166">
        <v>0</v>
      </c>
      <c r="S166">
        <v>0</v>
      </c>
      <c r="T166">
        <v>20588.75</v>
      </c>
      <c r="U166">
        <v>20588.75</v>
      </c>
      <c r="V166">
        <v>20588.75</v>
      </c>
      <c r="W166">
        <v>20588.75</v>
      </c>
      <c r="X166">
        <v>0</v>
      </c>
      <c r="Y166">
        <v>0</v>
      </c>
      <c r="Z166">
        <v>17737</v>
      </c>
      <c r="AA166">
        <v>0</v>
      </c>
      <c r="AB166">
        <v>0</v>
      </c>
      <c r="AC166">
        <v>0</v>
      </c>
      <c r="AD166">
        <v>0</v>
      </c>
      <c r="AE166">
        <v>0</v>
      </c>
      <c r="AF166">
        <v>0</v>
      </c>
      <c r="AG166">
        <v>0</v>
      </c>
      <c r="AH166">
        <v>31190</v>
      </c>
      <c r="AI166">
        <v>27237</v>
      </c>
      <c r="AJ166">
        <v>9639</v>
      </c>
      <c r="AK166">
        <v>0</v>
      </c>
      <c r="AL166">
        <v>0</v>
      </c>
      <c r="AM166">
        <v>0</v>
      </c>
      <c r="AN166">
        <v>6300</v>
      </c>
      <c r="AO166">
        <v>0</v>
      </c>
      <c r="AP166">
        <v>0</v>
      </c>
      <c r="AQ166">
        <v>0</v>
      </c>
      <c r="AR166">
        <v>0</v>
      </c>
      <c r="AS166">
        <v>9570</v>
      </c>
      <c r="AT166">
        <v>0</v>
      </c>
      <c r="AU166">
        <v>0</v>
      </c>
      <c r="AV166">
        <v>0</v>
      </c>
      <c r="AW166">
        <v>0</v>
      </c>
      <c r="AX166">
        <v>0</v>
      </c>
      <c r="AY166">
        <v>0</v>
      </c>
      <c r="AZ166">
        <v>0</v>
      </c>
      <c r="BA166">
        <v>0</v>
      </c>
      <c r="BB166">
        <v>0</v>
      </c>
      <c r="BC166" s="41">
        <v>191233</v>
      </c>
      <c r="BD166">
        <v>191233</v>
      </c>
      <c r="BF166">
        <v>174458</v>
      </c>
      <c r="BG166">
        <v>7205</v>
      </c>
      <c r="BH166">
        <v>0</v>
      </c>
      <c r="BI166">
        <v>9570</v>
      </c>
      <c r="BJ166">
        <v>191233</v>
      </c>
      <c r="BK166">
        <v>0</v>
      </c>
      <c r="BM166">
        <v>82355</v>
      </c>
      <c r="BN166">
        <v>0</v>
      </c>
      <c r="BP166" s="47">
        <f t="shared" si="2"/>
        <v>0</v>
      </c>
    </row>
    <row r="167" spans="1:68" x14ac:dyDescent="0.2">
      <c r="A167" t="s">
        <v>641</v>
      </c>
      <c r="B167">
        <v>3025</v>
      </c>
      <c r="C167" t="s">
        <v>436</v>
      </c>
      <c r="D167" t="s">
        <v>36</v>
      </c>
      <c r="E167" t="s">
        <v>802</v>
      </c>
      <c r="F167">
        <v>1724842.4775926047</v>
      </c>
      <c r="I167">
        <v>6258.8345833333333</v>
      </c>
      <c r="J167">
        <v>7967.85</v>
      </c>
      <c r="K167">
        <v>5975.8874999999998</v>
      </c>
      <c r="L167">
        <v>11788.67</v>
      </c>
      <c r="M167">
        <v>0</v>
      </c>
      <c r="N167">
        <v>0</v>
      </c>
      <c r="O167">
        <v>0</v>
      </c>
      <c r="P167">
        <v>0</v>
      </c>
      <c r="Q167">
        <v>0</v>
      </c>
      <c r="R167">
        <v>0</v>
      </c>
      <c r="S167">
        <v>0</v>
      </c>
      <c r="T167">
        <v>32848.75</v>
      </c>
      <c r="U167">
        <v>32848.75</v>
      </c>
      <c r="V167">
        <v>32848.75</v>
      </c>
      <c r="W167">
        <v>32848.75</v>
      </c>
      <c r="X167">
        <v>0</v>
      </c>
      <c r="Y167">
        <v>0</v>
      </c>
      <c r="Z167">
        <v>19580</v>
      </c>
      <c r="AA167">
        <v>0</v>
      </c>
      <c r="AB167">
        <v>0</v>
      </c>
      <c r="AC167">
        <v>0</v>
      </c>
      <c r="AD167">
        <v>0</v>
      </c>
      <c r="AE167">
        <v>0</v>
      </c>
      <c r="AF167">
        <v>0</v>
      </c>
      <c r="AG167">
        <v>0</v>
      </c>
      <c r="AH167">
        <v>63728</v>
      </c>
      <c r="AI167">
        <v>55403</v>
      </c>
      <c r="AJ167">
        <v>19607</v>
      </c>
      <c r="AK167">
        <v>0</v>
      </c>
      <c r="AL167">
        <v>0</v>
      </c>
      <c r="AM167">
        <v>0</v>
      </c>
      <c r="AN167">
        <v>5850</v>
      </c>
      <c r="AO167">
        <v>3283</v>
      </c>
      <c r="AP167">
        <v>0</v>
      </c>
      <c r="AQ167">
        <v>401</v>
      </c>
      <c r="AR167">
        <v>0</v>
      </c>
      <c r="AS167">
        <v>19510</v>
      </c>
      <c r="AT167">
        <v>0</v>
      </c>
      <c r="AU167">
        <v>0</v>
      </c>
      <c r="AV167">
        <v>0</v>
      </c>
      <c r="AW167">
        <v>0</v>
      </c>
      <c r="AX167">
        <v>0</v>
      </c>
      <c r="AY167">
        <v>0</v>
      </c>
      <c r="AZ167">
        <v>0</v>
      </c>
      <c r="BA167">
        <v>0</v>
      </c>
      <c r="BB167">
        <v>0</v>
      </c>
      <c r="BC167" s="41">
        <v>350748.24208333332</v>
      </c>
      <c r="BD167">
        <v>350748.24208333332</v>
      </c>
      <c r="BF167">
        <v>295563</v>
      </c>
      <c r="BG167">
        <v>31991.242083333331</v>
      </c>
      <c r="BH167">
        <v>0</v>
      </c>
      <c r="BI167">
        <v>23194</v>
      </c>
      <c r="BJ167">
        <v>350748.24208333332</v>
      </c>
      <c r="BK167">
        <v>0</v>
      </c>
      <c r="BM167">
        <v>131395</v>
      </c>
      <c r="BN167">
        <v>0</v>
      </c>
      <c r="BP167" s="47">
        <f t="shared" si="2"/>
        <v>0</v>
      </c>
    </row>
    <row r="168" spans="1:68" x14ac:dyDescent="0.2">
      <c r="A168" t="s">
        <v>637</v>
      </c>
      <c r="B168">
        <v>3344</v>
      </c>
      <c r="C168" t="s">
        <v>438</v>
      </c>
      <c r="D168" t="s">
        <v>36</v>
      </c>
      <c r="E168" t="s">
        <v>803</v>
      </c>
      <c r="F168">
        <v>1620063.162551801</v>
      </c>
      <c r="I168">
        <v>0</v>
      </c>
      <c r="J168">
        <v>0</v>
      </c>
      <c r="K168">
        <v>0</v>
      </c>
      <c r="L168">
        <v>0</v>
      </c>
      <c r="M168">
        <v>0</v>
      </c>
      <c r="N168">
        <v>0</v>
      </c>
      <c r="O168">
        <v>0</v>
      </c>
      <c r="P168">
        <v>0</v>
      </c>
      <c r="Q168">
        <v>0</v>
      </c>
      <c r="R168">
        <v>0</v>
      </c>
      <c r="S168">
        <v>0</v>
      </c>
      <c r="T168">
        <v>18235</v>
      </c>
      <c r="U168">
        <v>18235</v>
      </c>
      <c r="V168">
        <v>18235</v>
      </c>
      <c r="W168">
        <v>18235</v>
      </c>
      <c r="X168">
        <v>0</v>
      </c>
      <c r="Y168">
        <v>0</v>
      </c>
      <c r="Z168">
        <v>19595</v>
      </c>
      <c r="AA168">
        <v>0</v>
      </c>
      <c r="AB168">
        <v>0</v>
      </c>
      <c r="AC168">
        <v>0</v>
      </c>
      <c r="AD168">
        <v>0</v>
      </c>
      <c r="AE168">
        <v>0</v>
      </c>
      <c r="AF168">
        <v>0</v>
      </c>
      <c r="AG168">
        <v>0</v>
      </c>
      <c r="AH168">
        <v>59513</v>
      </c>
      <c r="AI168">
        <v>55669</v>
      </c>
      <c r="AJ168">
        <v>19701</v>
      </c>
      <c r="AK168">
        <v>0</v>
      </c>
      <c r="AL168">
        <v>0</v>
      </c>
      <c r="AM168">
        <v>0</v>
      </c>
      <c r="AN168">
        <v>4950</v>
      </c>
      <c r="AO168">
        <v>612</v>
      </c>
      <c r="AP168">
        <v>0</v>
      </c>
      <c r="AQ168">
        <v>0</v>
      </c>
      <c r="AR168">
        <v>0</v>
      </c>
      <c r="AS168">
        <v>19320</v>
      </c>
      <c r="AT168">
        <v>0</v>
      </c>
      <c r="AU168">
        <v>0</v>
      </c>
      <c r="AV168">
        <v>0</v>
      </c>
      <c r="AW168">
        <v>0</v>
      </c>
      <c r="AX168">
        <v>0</v>
      </c>
      <c r="AY168">
        <v>0</v>
      </c>
      <c r="AZ168">
        <v>0</v>
      </c>
      <c r="BA168">
        <v>0</v>
      </c>
      <c r="BB168">
        <v>0</v>
      </c>
      <c r="BC168" s="41">
        <v>252300</v>
      </c>
      <c r="BD168">
        <v>252300</v>
      </c>
      <c r="BF168">
        <v>232368</v>
      </c>
      <c r="BG168">
        <v>0</v>
      </c>
      <c r="BH168">
        <v>0</v>
      </c>
      <c r="BI168">
        <v>19932</v>
      </c>
      <c r="BJ168">
        <v>252300</v>
      </c>
      <c r="BK168">
        <v>0</v>
      </c>
      <c r="BM168">
        <v>72940</v>
      </c>
      <c r="BN168">
        <v>0</v>
      </c>
      <c r="BP168" s="47">
        <f t="shared" si="2"/>
        <v>0</v>
      </c>
    </row>
    <row r="169" spans="1:68" x14ac:dyDescent="0.2">
      <c r="A169" t="s">
        <v>639</v>
      </c>
      <c r="B169">
        <v>3016</v>
      </c>
      <c r="C169" t="s">
        <v>440</v>
      </c>
      <c r="D169" t="s">
        <v>115</v>
      </c>
      <c r="E169" t="s">
        <v>804</v>
      </c>
      <c r="F169">
        <v>1193982.8194158887</v>
      </c>
      <c r="I169">
        <v>0</v>
      </c>
      <c r="J169">
        <v>0</v>
      </c>
      <c r="K169">
        <v>0</v>
      </c>
      <c r="L169">
        <v>0</v>
      </c>
      <c r="M169">
        <v>0</v>
      </c>
      <c r="N169">
        <v>0</v>
      </c>
      <c r="O169">
        <v>0</v>
      </c>
      <c r="P169">
        <v>0</v>
      </c>
      <c r="Q169">
        <v>0</v>
      </c>
      <c r="R169">
        <v>0</v>
      </c>
      <c r="S169">
        <v>0</v>
      </c>
      <c r="T169">
        <v>44048.75</v>
      </c>
      <c r="U169">
        <v>44048.75</v>
      </c>
      <c r="V169">
        <v>44048.75</v>
      </c>
      <c r="W169">
        <v>44048.75</v>
      </c>
      <c r="X169">
        <v>0</v>
      </c>
      <c r="Y169">
        <v>0</v>
      </c>
      <c r="Z169">
        <v>17795</v>
      </c>
      <c r="AA169">
        <v>0</v>
      </c>
      <c r="AB169">
        <v>0</v>
      </c>
      <c r="AC169">
        <v>0</v>
      </c>
      <c r="AD169">
        <v>0</v>
      </c>
      <c r="AE169">
        <v>0</v>
      </c>
      <c r="AF169">
        <v>0</v>
      </c>
      <c r="AG169">
        <v>0</v>
      </c>
      <c r="AH169">
        <v>11847</v>
      </c>
      <c r="AI169">
        <v>28320.47</v>
      </c>
      <c r="AJ169">
        <v>9733</v>
      </c>
      <c r="AK169">
        <v>0</v>
      </c>
      <c r="AL169">
        <v>0</v>
      </c>
      <c r="AM169">
        <v>0</v>
      </c>
      <c r="AN169">
        <v>0</v>
      </c>
      <c r="AO169">
        <v>0</v>
      </c>
      <c r="AP169">
        <v>3025</v>
      </c>
      <c r="AQ169">
        <v>8357</v>
      </c>
      <c r="AR169">
        <v>0</v>
      </c>
      <c r="AS169">
        <v>9520</v>
      </c>
      <c r="AT169">
        <v>0</v>
      </c>
      <c r="AU169">
        <v>0</v>
      </c>
      <c r="AV169">
        <v>0</v>
      </c>
      <c r="AW169">
        <v>0</v>
      </c>
      <c r="AX169">
        <v>0</v>
      </c>
      <c r="AY169">
        <v>0</v>
      </c>
      <c r="AZ169">
        <v>0</v>
      </c>
      <c r="BA169">
        <v>0</v>
      </c>
      <c r="BB169">
        <v>0</v>
      </c>
      <c r="BC169" s="41">
        <v>264792.46999999997</v>
      </c>
      <c r="BD169">
        <v>264792.46999999997</v>
      </c>
      <c r="BF169">
        <v>243890.47</v>
      </c>
      <c r="BG169">
        <v>0</v>
      </c>
      <c r="BH169">
        <v>0</v>
      </c>
      <c r="BI169">
        <v>20902</v>
      </c>
      <c r="BJ169">
        <v>264792.46999999997</v>
      </c>
      <c r="BK169">
        <v>0</v>
      </c>
      <c r="BM169">
        <v>176195</v>
      </c>
      <c r="BN169">
        <v>0</v>
      </c>
      <c r="BP169" s="47">
        <f t="shared" si="2"/>
        <v>0</v>
      </c>
    </row>
    <row r="170" spans="1:68" x14ac:dyDescent="0.2">
      <c r="A170" t="s">
        <v>641</v>
      </c>
      <c r="B170">
        <v>3346</v>
      </c>
      <c r="C170" t="s">
        <v>442</v>
      </c>
      <c r="D170" t="s">
        <v>36</v>
      </c>
      <c r="E170" t="s">
        <v>805</v>
      </c>
      <c r="F170">
        <v>1049204.1737577491</v>
      </c>
      <c r="I170">
        <v>0</v>
      </c>
      <c r="J170">
        <v>0</v>
      </c>
      <c r="K170">
        <v>0</v>
      </c>
      <c r="L170">
        <v>0</v>
      </c>
      <c r="M170">
        <v>0</v>
      </c>
      <c r="N170">
        <v>0</v>
      </c>
      <c r="O170">
        <v>0</v>
      </c>
      <c r="P170">
        <v>0</v>
      </c>
      <c r="Q170">
        <v>0</v>
      </c>
      <c r="R170">
        <v>0</v>
      </c>
      <c r="S170">
        <v>0</v>
      </c>
      <c r="T170">
        <v>29408.75</v>
      </c>
      <c r="U170">
        <v>29408.75</v>
      </c>
      <c r="V170">
        <v>29408.75</v>
      </c>
      <c r="W170">
        <v>29408.75</v>
      </c>
      <c r="X170">
        <v>0</v>
      </c>
      <c r="Y170">
        <v>0</v>
      </c>
      <c r="Z170">
        <v>17711</v>
      </c>
      <c r="AA170">
        <v>0</v>
      </c>
      <c r="AB170">
        <v>0</v>
      </c>
      <c r="AC170">
        <v>0</v>
      </c>
      <c r="AD170">
        <v>0</v>
      </c>
      <c r="AE170">
        <v>0</v>
      </c>
      <c r="AF170">
        <v>0</v>
      </c>
      <c r="AG170">
        <v>0</v>
      </c>
      <c r="AH170">
        <v>23023</v>
      </c>
      <c r="AI170">
        <v>33065.86</v>
      </c>
      <c r="AJ170">
        <v>9639</v>
      </c>
      <c r="AK170">
        <v>0</v>
      </c>
      <c r="AL170">
        <v>0</v>
      </c>
      <c r="AM170">
        <v>0</v>
      </c>
      <c r="AN170">
        <v>4950</v>
      </c>
      <c r="AO170">
        <v>0</v>
      </c>
      <c r="AP170">
        <v>0</v>
      </c>
      <c r="AQ170">
        <v>0</v>
      </c>
      <c r="AR170">
        <v>0</v>
      </c>
      <c r="AS170">
        <v>8120</v>
      </c>
      <c r="AT170">
        <v>0</v>
      </c>
      <c r="AU170">
        <v>0</v>
      </c>
      <c r="AV170">
        <v>0</v>
      </c>
      <c r="AW170">
        <v>0</v>
      </c>
      <c r="AX170">
        <v>0</v>
      </c>
      <c r="AY170">
        <v>0</v>
      </c>
      <c r="AZ170">
        <v>0</v>
      </c>
      <c r="BA170">
        <v>0</v>
      </c>
      <c r="BB170">
        <v>0</v>
      </c>
      <c r="BC170" s="41">
        <v>214143.86</v>
      </c>
      <c r="BD170">
        <v>214143.86</v>
      </c>
      <c r="BF170">
        <v>206023.86</v>
      </c>
      <c r="BG170">
        <v>0</v>
      </c>
      <c r="BH170">
        <v>0</v>
      </c>
      <c r="BI170">
        <v>8120</v>
      </c>
      <c r="BJ170">
        <v>214143.86</v>
      </c>
      <c r="BK170">
        <v>0</v>
      </c>
      <c r="BM170">
        <v>117635</v>
      </c>
      <c r="BN170">
        <v>0</v>
      </c>
      <c r="BP170" s="47">
        <f t="shared" si="2"/>
        <v>0</v>
      </c>
    </row>
    <row r="171" spans="1:68" x14ac:dyDescent="0.2">
      <c r="A171" t="s">
        <v>639</v>
      </c>
      <c r="B171">
        <v>3428</v>
      </c>
      <c r="C171" t="s">
        <v>444</v>
      </c>
      <c r="D171" t="s">
        <v>115</v>
      </c>
      <c r="E171" t="s">
        <v>806</v>
      </c>
      <c r="F171">
        <v>1728790.6177328823</v>
      </c>
      <c r="I171">
        <v>5778.2766666666666</v>
      </c>
      <c r="J171">
        <v>1567.402</v>
      </c>
      <c r="K171">
        <v>1175.5515</v>
      </c>
      <c r="L171">
        <v>2921.6666666666665</v>
      </c>
      <c r="M171">
        <v>0</v>
      </c>
      <c r="N171">
        <v>0</v>
      </c>
      <c r="O171">
        <v>0</v>
      </c>
      <c r="P171">
        <v>0</v>
      </c>
      <c r="Q171">
        <v>0</v>
      </c>
      <c r="R171">
        <v>0</v>
      </c>
      <c r="S171">
        <v>0</v>
      </c>
      <c r="T171">
        <v>26710</v>
      </c>
      <c r="U171">
        <v>26710</v>
      </c>
      <c r="V171">
        <v>26710</v>
      </c>
      <c r="W171">
        <v>26710</v>
      </c>
      <c r="X171">
        <v>0</v>
      </c>
      <c r="Y171">
        <v>0</v>
      </c>
      <c r="Z171">
        <v>19551</v>
      </c>
      <c r="AA171">
        <v>0</v>
      </c>
      <c r="AB171">
        <v>0</v>
      </c>
      <c r="AC171">
        <v>0</v>
      </c>
      <c r="AD171">
        <v>0</v>
      </c>
      <c r="AE171">
        <v>0</v>
      </c>
      <c r="AF171">
        <v>0</v>
      </c>
      <c r="AG171">
        <v>0</v>
      </c>
      <c r="AH171">
        <v>65979</v>
      </c>
      <c r="AI171">
        <v>59655</v>
      </c>
      <c r="AJ171">
        <v>21112</v>
      </c>
      <c r="AK171">
        <v>0</v>
      </c>
      <c r="AL171">
        <v>0</v>
      </c>
      <c r="AM171">
        <v>0</v>
      </c>
      <c r="AN171">
        <v>4050</v>
      </c>
      <c r="AO171">
        <v>1425</v>
      </c>
      <c r="AP171">
        <v>2496</v>
      </c>
      <c r="AQ171">
        <v>1577</v>
      </c>
      <c r="AR171">
        <v>0</v>
      </c>
      <c r="AS171">
        <v>18950</v>
      </c>
      <c r="AT171">
        <v>0</v>
      </c>
      <c r="AU171">
        <v>0</v>
      </c>
      <c r="AV171">
        <v>0</v>
      </c>
      <c r="AW171">
        <v>0</v>
      </c>
      <c r="AX171">
        <v>0</v>
      </c>
      <c r="AY171">
        <v>0</v>
      </c>
      <c r="AZ171">
        <v>0</v>
      </c>
      <c r="BA171">
        <v>0</v>
      </c>
      <c r="BB171">
        <v>0</v>
      </c>
      <c r="BC171" s="41">
        <v>313077.8968333333</v>
      </c>
      <c r="BD171">
        <v>313077.8968333333</v>
      </c>
      <c r="BF171">
        <v>277187</v>
      </c>
      <c r="BG171">
        <v>11442.896833333332</v>
      </c>
      <c r="BH171">
        <v>0</v>
      </c>
      <c r="BI171">
        <v>24448</v>
      </c>
      <c r="BJ171">
        <v>313077.8968333333</v>
      </c>
      <c r="BK171">
        <v>0</v>
      </c>
      <c r="BM171">
        <v>106840</v>
      </c>
      <c r="BN171">
        <v>0</v>
      </c>
      <c r="BP171" s="47">
        <f t="shared" si="2"/>
        <v>0</v>
      </c>
    </row>
    <row r="172" spans="1:68" x14ac:dyDescent="0.2">
      <c r="A172" t="s">
        <v>637</v>
      </c>
      <c r="B172">
        <v>3385</v>
      </c>
      <c r="C172" t="s">
        <v>446</v>
      </c>
      <c r="D172" t="s">
        <v>36</v>
      </c>
      <c r="E172" t="s">
        <v>807</v>
      </c>
      <c r="F172">
        <v>977963.02793395822</v>
      </c>
      <c r="I172">
        <v>1435.2879166666671</v>
      </c>
      <c r="J172">
        <v>5679.2303333333339</v>
      </c>
      <c r="K172">
        <v>1122.1727500000002</v>
      </c>
      <c r="L172">
        <v>40422.666666666672</v>
      </c>
      <c r="M172">
        <v>0</v>
      </c>
      <c r="N172">
        <v>0</v>
      </c>
      <c r="O172">
        <v>0</v>
      </c>
      <c r="P172">
        <v>0</v>
      </c>
      <c r="Q172">
        <v>0</v>
      </c>
      <c r="R172">
        <v>0</v>
      </c>
      <c r="S172">
        <v>0</v>
      </c>
      <c r="T172">
        <v>26296.25</v>
      </c>
      <c r="U172">
        <v>26296.25</v>
      </c>
      <c r="V172">
        <v>26296.25</v>
      </c>
      <c r="W172">
        <v>26296.25</v>
      </c>
      <c r="X172">
        <v>0</v>
      </c>
      <c r="Y172">
        <v>0</v>
      </c>
      <c r="Z172">
        <v>17799</v>
      </c>
      <c r="AA172">
        <v>0</v>
      </c>
      <c r="AB172">
        <v>0</v>
      </c>
      <c r="AC172">
        <v>0</v>
      </c>
      <c r="AD172">
        <v>0</v>
      </c>
      <c r="AE172">
        <v>0</v>
      </c>
      <c r="AF172">
        <v>0</v>
      </c>
      <c r="AG172">
        <v>0</v>
      </c>
      <c r="AH172">
        <v>24279</v>
      </c>
      <c r="AI172">
        <v>27768</v>
      </c>
      <c r="AJ172">
        <v>9827</v>
      </c>
      <c r="AK172">
        <v>0</v>
      </c>
      <c r="AL172">
        <v>0</v>
      </c>
      <c r="AM172">
        <v>0</v>
      </c>
      <c r="AN172">
        <v>6300</v>
      </c>
      <c r="AO172">
        <v>635</v>
      </c>
      <c r="AP172">
        <v>0</v>
      </c>
      <c r="AQ172">
        <v>0</v>
      </c>
      <c r="AR172">
        <v>0</v>
      </c>
      <c r="AS172">
        <v>9800</v>
      </c>
      <c r="AT172">
        <v>0</v>
      </c>
      <c r="AU172">
        <v>0</v>
      </c>
      <c r="AV172">
        <v>0</v>
      </c>
      <c r="AW172">
        <v>0</v>
      </c>
      <c r="AX172">
        <v>0</v>
      </c>
      <c r="AY172">
        <v>0</v>
      </c>
      <c r="AZ172">
        <v>0</v>
      </c>
      <c r="BA172">
        <v>0</v>
      </c>
      <c r="BB172">
        <v>0</v>
      </c>
      <c r="BC172" s="41">
        <v>250252.35766666668</v>
      </c>
      <c r="BD172">
        <v>250252.35766666668</v>
      </c>
      <c r="BF172">
        <v>191158</v>
      </c>
      <c r="BG172">
        <v>48659.35766666667</v>
      </c>
      <c r="BH172">
        <v>0</v>
      </c>
      <c r="BI172">
        <v>10435</v>
      </c>
      <c r="BJ172">
        <v>250252.35766666668</v>
      </c>
      <c r="BK172">
        <v>0</v>
      </c>
      <c r="BM172">
        <v>105185</v>
      </c>
      <c r="BN172">
        <v>0</v>
      </c>
      <c r="BP172" s="47">
        <f t="shared" si="2"/>
        <v>0</v>
      </c>
    </row>
    <row r="173" spans="1:68" x14ac:dyDescent="0.2">
      <c r="A173" t="s">
        <v>641</v>
      </c>
      <c r="B173">
        <v>3019</v>
      </c>
      <c r="C173" t="s">
        <v>448</v>
      </c>
      <c r="D173" t="s">
        <v>36</v>
      </c>
      <c r="E173" t="s">
        <v>808</v>
      </c>
      <c r="F173">
        <v>1915557.3168150384</v>
      </c>
      <c r="I173">
        <v>26037.306916666668</v>
      </c>
      <c r="J173">
        <v>26284.131000000001</v>
      </c>
      <c r="K173">
        <v>22275.666000000001</v>
      </c>
      <c r="L173">
        <v>0</v>
      </c>
      <c r="M173">
        <v>0</v>
      </c>
      <c r="N173">
        <v>0</v>
      </c>
      <c r="O173">
        <v>0</v>
      </c>
      <c r="P173">
        <v>0</v>
      </c>
      <c r="Q173">
        <v>0</v>
      </c>
      <c r="R173">
        <v>0</v>
      </c>
      <c r="S173">
        <v>0</v>
      </c>
      <c r="T173">
        <v>56153.75</v>
      </c>
      <c r="U173">
        <v>56153.75</v>
      </c>
      <c r="V173">
        <v>56153.75</v>
      </c>
      <c r="W173">
        <v>56153.75</v>
      </c>
      <c r="X173">
        <v>0</v>
      </c>
      <c r="Y173">
        <v>0</v>
      </c>
      <c r="Z173">
        <v>19524</v>
      </c>
      <c r="AA173">
        <v>0</v>
      </c>
      <c r="AB173">
        <v>0</v>
      </c>
      <c r="AC173">
        <v>0</v>
      </c>
      <c r="AD173">
        <v>0</v>
      </c>
      <c r="AE173">
        <v>0</v>
      </c>
      <c r="AF173">
        <v>0</v>
      </c>
      <c r="AG173">
        <v>0</v>
      </c>
      <c r="AH173">
        <v>49873</v>
      </c>
      <c r="AI173">
        <v>54473</v>
      </c>
      <c r="AJ173">
        <v>19278</v>
      </c>
      <c r="AK173">
        <v>0</v>
      </c>
      <c r="AL173">
        <v>0</v>
      </c>
      <c r="AM173">
        <v>0</v>
      </c>
      <c r="AN173">
        <v>9900</v>
      </c>
      <c r="AO173">
        <v>1869</v>
      </c>
      <c r="AP173">
        <v>0</v>
      </c>
      <c r="AQ173">
        <v>3470</v>
      </c>
      <c r="AR173">
        <v>0</v>
      </c>
      <c r="AS173">
        <v>19180</v>
      </c>
      <c r="AT173">
        <v>0</v>
      </c>
      <c r="AU173">
        <v>0</v>
      </c>
      <c r="AV173">
        <v>0</v>
      </c>
      <c r="AW173">
        <v>0</v>
      </c>
      <c r="AX173">
        <v>0</v>
      </c>
      <c r="AY173">
        <v>0</v>
      </c>
      <c r="AZ173">
        <v>0</v>
      </c>
      <c r="BA173">
        <v>0</v>
      </c>
      <c r="BB173">
        <v>0</v>
      </c>
      <c r="BC173" s="41">
        <v>476779.1039166667</v>
      </c>
      <c r="BD173">
        <v>476779.1039166667</v>
      </c>
      <c r="BF173">
        <v>377663</v>
      </c>
      <c r="BG173">
        <v>74597.103916666674</v>
      </c>
      <c r="BH173">
        <v>0</v>
      </c>
      <c r="BI173">
        <v>24519</v>
      </c>
      <c r="BJ173">
        <v>476779.1039166667</v>
      </c>
      <c r="BK173">
        <v>0</v>
      </c>
      <c r="BM173">
        <v>224615</v>
      </c>
      <c r="BN173">
        <v>0</v>
      </c>
      <c r="BP173" s="47">
        <f t="shared" si="2"/>
        <v>0</v>
      </c>
    </row>
    <row r="174" spans="1:68" x14ac:dyDescent="0.2">
      <c r="A174" t="s">
        <v>641</v>
      </c>
      <c r="B174">
        <v>3365</v>
      </c>
      <c r="C174" t="s">
        <v>450</v>
      </c>
      <c r="D174" t="s">
        <v>36</v>
      </c>
      <c r="E174" t="s">
        <v>809</v>
      </c>
      <c r="F174">
        <v>923132.71463630616</v>
      </c>
      <c r="I174">
        <v>4272.809666666667</v>
      </c>
      <c r="J174">
        <v>4076.2983333333336</v>
      </c>
      <c r="K174">
        <v>2736.46425</v>
      </c>
      <c r="L174">
        <v>46115.16333333333</v>
      </c>
      <c r="M174">
        <v>0</v>
      </c>
      <c r="N174">
        <v>0</v>
      </c>
      <c r="O174">
        <v>0</v>
      </c>
      <c r="P174">
        <v>0</v>
      </c>
      <c r="Q174">
        <v>0</v>
      </c>
      <c r="R174">
        <v>0</v>
      </c>
      <c r="S174">
        <v>0</v>
      </c>
      <c r="T174">
        <v>13277.5</v>
      </c>
      <c r="U174">
        <v>13277.5</v>
      </c>
      <c r="V174">
        <v>13277.5</v>
      </c>
      <c r="W174">
        <v>13277.5</v>
      </c>
      <c r="X174">
        <v>0</v>
      </c>
      <c r="Y174">
        <v>0</v>
      </c>
      <c r="Z174">
        <v>17791</v>
      </c>
      <c r="AA174">
        <v>0</v>
      </c>
      <c r="AB174">
        <v>0</v>
      </c>
      <c r="AC174">
        <v>0</v>
      </c>
      <c r="AD174">
        <v>0</v>
      </c>
      <c r="AE174">
        <v>0</v>
      </c>
      <c r="AF174">
        <v>0</v>
      </c>
      <c r="AG174">
        <v>0</v>
      </c>
      <c r="AH174">
        <v>31426</v>
      </c>
      <c r="AI174">
        <v>27635</v>
      </c>
      <c r="AJ174">
        <v>9780</v>
      </c>
      <c r="AK174">
        <v>0</v>
      </c>
      <c r="AL174">
        <v>0</v>
      </c>
      <c r="AM174">
        <v>0</v>
      </c>
      <c r="AN174">
        <v>5850</v>
      </c>
      <c r="AO174">
        <v>4290</v>
      </c>
      <c r="AP174">
        <v>0</v>
      </c>
      <c r="AQ174">
        <v>526</v>
      </c>
      <c r="AR174">
        <v>0</v>
      </c>
      <c r="AS174">
        <v>9800</v>
      </c>
      <c r="AT174">
        <v>0</v>
      </c>
      <c r="AU174">
        <v>0</v>
      </c>
      <c r="AV174">
        <v>0</v>
      </c>
      <c r="AW174">
        <v>0</v>
      </c>
      <c r="AX174">
        <v>0</v>
      </c>
      <c r="AY174">
        <v>0</v>
      </c>
      <c r="AZ174">
        <v>0</v>
      </c>
      <c r="BA174">
        <v>0</v>
      </c>
      <c r="BB174">
        <v>0</v>
      </c>
      <c r="BC174" s="41">
        <v>217408.73558333333</v>
      </c>
      <c r="BD174">
        <v>217408.73558333333</v>
      </c>
      <c r="BF174">
        <v>145592</v>
      </c>
      <c r="BG174">
        <v>57200.735583333328</v>
      </c>
      <c r="BH174">
        <v>0</v>
      </c>
      <c r="BI174">
        <v>14616</v>
      </c>
      <c r="BJ174">
        <v>217408.73558333333</v>
      </c>
      <c r="BK174">
        <v>0</v>
      </c>
      <c r="BM174">
        <v>53110</v>
      </c>
      <c r="BN174">
        <v>0</v>
      </c>
      <c r="BP174" s="47">
        <f t="shared" si="2"/>
        <v>0</v>
      </c>
    </row>
    <row r="175" spans="1:68" x14ac:dyDescent="0.2">
      <c r="A175" t="s">
        <v>641</v>
      </c>
      <c r="B175">
        <v>3310</v>
      </c>
      <c r="C175" t="s">
        <v>452</v>
      </c>
      <c r="D175" t="s">
        <v>36</v>
      </c>
      <c r="E175" t="s">
        <v>810</v>
      </c>
      <c r="F175">
        <v>1086857.4357447173</v>
      </c>
      <c r="I175">
        <v>3923.3679166666666</v>
      </c>
      <c r="J175">
        <v>16754.294333333331</v>
      </c>
      <c r="K175">
        <v>142</v>
      </c>
      <c r="L175">
        <v>0</v>
      </c>
      <c r="M175">
        <v>0</v>
      </c>
      <c r="N175">
        <v>0</v>
      </c>
      <c r="O175">
        <v>0</v>
      </c>
      <c r="P175">
        <v>0</v>
      </c>
      <c r="Q175">
        <v>0</v>
      </c>
      <c r="R175">
        <v>0</v>
      </c>
      <c r="S175">
        <v>0</v>
      </c>
      <c r="T175">
        <v>42867.5</v>
      </c>
      <c r="U175">
        <v>42867.5</v>
      </c>
      <c r="V175">
        <v>42867.5</v>
      </c>
      <c r="W175">
        <v>42867.5</v>
      </c>
      <c r="X175">
        <v>0</v>
      </c>
      <c r="Y175">
        <v>0</v>
      </c>
      <c r="Z175">
        <v>17739</v>
      </c>
      <c r="AA175">
        <v>0</v>
      </c>
      <c r="AB175">
        <v>0</v>
      </c>
      <c r="AC175">
        <v>0</v>
      </c>
      <c r="AD175">
        <v>0</v>
      </c>
      <c r="AE175">
        <v>0</v>
      </c>
      <c r="AF175">
        <v>0</v>
      </c>
      <c r="AG175">
        <v>0</v>
      </c>
      <c r="AH175">
        <v>14897</v>
      </c>
      <c r="AI175">
        <v>36927.11</v>
      </c>
      <c r="AJ175">
        <v>10767</v>
      </c>
      <c r="AK175">
        <v>0</v>
      </c>
      <c r="AL175">
        <v>0</v>
      </c>
      <c r="AM175">
        <v>0</v>
      </c>
      <c r="AN175">
        <v>3150</v>
      </c>
      <c r="AO175">
        <v>8033</v>
      </c>
      <c r="AP175">
        <v>3516</v>
      </c>
      <c r="AQ175">
        <v>0</v>
      </c>
      <c r="AR175">
        <v>0</v>
      </c>
      <c r="AS175">
        <v>9480</v>
      </c>
      <c r="AT175">
        <v>0</v>
      </c>
      <c r="AU175">
        <v>0</v>
      </c>
      <c r="AV175">
        <v>0</v>
      </c>
      <c r="AW175">
        <v>0</v>
      </c>
      <c r="AX175">
        <v>0</v>
      </c>
      <c r="AY175">
        <v>0</v>
      </c>
      <c r="AZ175">
        <v>0</v>
      </c>
      <c r="BA175">
        <v>0</v>
      </c>
      <c r="BB175">
        <v>0</v>
      </c>
      <c r="BC175" s="41">
        <v>296798.77224999998</v>
      </c>
      <c r="BD175">
        <v>296798.77224999998</v>
      </c>
      <c r="BF175">
        <v>254950.11</v>
      </c>
      <c r="BG175">
        <v>20819.662249999998</v>
      </c>
      <c r="BH175">
        <v>0</v>
      </c>
      <c r="BI175">
        <v>21029</v>
      </c>
      <c r="BJ175">
        <v>296798.77224999998</v>
      </c>
      <c r="BK175">
        <v>0</v>
      </c>
      <c r="BM175">
        <v>171470</v>
      </c>
      <c r="BN175">
        <v>0</v>
      </c>
      <c r="BP175" s="47">
        <f t="shared" si="2"/>
        <v>0</v>
      </c>
    </row>
    <row r="176" spans="1:68" x14ac:dyDescent="0.2">
      <c r="A176" t="s">
        <v>811</v>
      </c>
      <c r="B176">
        <v>3359</v>
      </c>
      <c r="C176" t="s">
        <v>454</v>
      </c>
      <c r="D176" t="s">
        <v>115</v>
      </c>
      <c r="E176" t="s">
        <v>812</v>
      </c>
      <c r="F176">
        <v>1793685.2035095</v>
      </c>
      <c r="I176">
        <v>14702.576666666671</v>
      </c>
      <c r="J176">
        <v>11956.249666666668</v>
      </c>
      <c r="K176">
        <v>9703.6045000000013</v>
      </c>
      <c r="L176">
        <v>6551.67</v>
      </c>
      <c r="M176">
        <v>0</v>
      </c>
      <c r="N176">
        <v>0</v>
      </c>
      <c r="O176">
        <v>0</v>
      </c>
      <c r="P176">
        <v>0</v>
      </c>
      <c r="Q176">
        <v>0</v>
      </c>
      <c r="R176">
        <v>0</v>
      </c>
      <c r="S176">
        <v>0</v>
      </c>
      <c r="T176">
        <v>64223.75</v>
      </c>
      <c r="U176">
        <v>64223.75</v>
      </c>
      <c r="V176">
        <v>63215</v>
      </c>
      <c r="W176">
        <v>63887.5</v>
      </c>
      <c r="X176">
        <v>0</v>
      </c>
      <c r="Y176">
        <v>0</v>
      </c>
      <c r="Z176">
        <v>19384</v>
      </c>
      <c r="AA176">
        <v>0</v>
      </c>
      <c r="AB176">
        <v>0</v>
      </c>
      <c r="AC176">
        <v>0</v>
      </c>
      <c r="AD176">
        <v>0</v>
      </c>
      <c r="AE176">
        <v>0</v>
      </c>
      <c r="AF176">
        <v>0</v>
      </c>
      <c r="AG176">
        <v>0</v>
      </c>
      <c r="AH176">
        <v>26890</v>
      </c>
      <c r="AI176">
        <v>53410</v>
      </c>
      <c r="AJ176">
        <v>18902</v>
      </c>
      <c r="AK176">
        <v>0</v>
      </c>
      <c r="AL176">
        <v>0</v>
      </c>
      <c r="AM176">
        <v>0</v>
      </c>
      <c r="AN176">
        <v>5850</v>
      </c>
      <c r="AO176">
        <v>5896</v>
      </c>
      <c r="AP176">
        <v>0</v>
      </c>
      <c r="AQ176">
        <v>0</v>
      </c>
      <c r="AR176">
        <v>0</v>
      </c>
      <c r="AS176">
        <v>17180</v>
      </c>
      <c r="AT176">
        <v>0</v>
      </c>
      <c r="AU176">
        <v>0</v>
      </c>
      <c r="AV176">
        <v>0</v>
      </c>
      <c r="AW176">
        <v>0</v>
      </c>
      <c r="AX176">
        <v>0</v>
      </c>
      <c r="AY176">
        <v>0</v>
      </c>
      <c r="AZ176">
        <v>0</v>
      </c>
      <c r="BA176">
        <v>0</v>
      </c>
      <c r="BB176">
        <v>0</v>
      </c>
      <c r="BC176" s="41">
        <v>445976.10083333333</v>
      </c>
      <c r="BD176">
        <v>445976.10083333333</v>
      </c>
      <c r="BF176">
        <v>379986</v>
      </c>
      <c r="BG176">
        <v>42914.100833333338</v>
      </c>
      <c r="BH176">
        <v>0</v>
      </c>
      <c r="BI176">
        <v>23076</v>
      </c>
      <c r="BJ176">
        <v>445976.10083333333</v>
      </c>
      <c r="BK176">
        <v>0</v>
      </c>
      <c r="BM176">
        <v>255550</v>
      </c>
      <c r="BN176">
        <v>0</v>
      </c>
      <c r="BP176" s="47">
        <f t="shared" si="2"/>
        <v>0</v>
      </c>
    </row>
    <row r="177" spans="1:68" x14ac:dyDescent="0.2">
      <c r="A177" t="s">
        <v>637</v>
      </c>
      <c r="B177">
        <v>2178</v>
      </c>
      <c r="C177" t="s">
        <v>456</v>
      </c>
      <c r="D177" t="s">
        <v>36</v>
      </c>
      <c r="E177" t="s">
        <v>813</v>
      </c>
      <c r="F177">
        <v>1217567.9207403141</v>
      </c>
      <c r="I177">
        <v>0</v>
      </c>
      <c r="J177">
        <v>0</v>
      </c>
      <c r="K177">
        <v>0</v>
      </c>
      <c r="L177">
        <v>5837</v>
      </c>
      <c r="M177">
        <v>0</v>
      </c>
      <c r="N177">
        <v>0</v>
      </c>
      <c r="O177">
        <v>0</v>
      </c>
      <c r="P177">
        <v>0</v>
      </c>
      <c r="Q177">
        <v>0</v>
      </c>
      <c r="R177">
        <v>0</v>
      </c>
      <c r="S177">
        <v>0</v>
      </c>
      <c r="T177">
        <v>30935</v>
      </c>
      <c r="U177">
        <v>30935</v>
      </c>
      <c r="V177">
        <v>30935</v>
      </c>
      <c r="W177">
        <v>30935</v>
      </c>
      <c r="X177">
        <v>0</v>
      </c>
      <c r="Y177">
        <v>0</v>
      </c>
      <c r="Z177">
        <v>18055</v>
      </c>
      <c r="AA177">
        <v>0</v>
      </c>
      <c r="AB177">
        <v>0</v>
      </c>
      <c r="AC177">
        <v>0</v>
      </c>
      <c r="AD177">
        <v>0</v>
      </c>
      <c r="AE177">
        <v>0</v>
      </c>
      <c r="AF177">
        <v>0</v>
      </c>
      <c r="AG177">
        <v>0</v>
      </c>
      <c r="AH177">
        <v>14987</v>
      </c>
      <c r="AI177">
        <v>34411</v>
      </c>
      <c r="AJ177">
        <v>12178</v>
      </c>
      <c r="AK177">
        <v>0</v>
      </c>
      <c r="AL177">
        <v>0</v>
      </c>
      <c r="AM177">
        <v>0</v>
      </c>
      <c r="AN177">
        <v>5400</v>
      </c>
      <c r="AO177">
        <v>1258</v>
      </c>
      <c r="AP177">
        <v>0</v>
      </c>
      <c r="AQ177">
        <v>127</v>
      </c>
      <c r="AR177">
        <v>0</v>
      </c>
      <c r="AS177">
        <v>10740</v>
      </c>
      <c r="AT177">
        <v>0</v>
      </c>
      <c r="AU177">
        <v>0</v>
      </c>
      <c r="AV177">
        <v>0</v>
      </c>
      <c r="AW177">
        <v>0</v>
      </c>
      <c r="AX177">
        <v>0</v>
      </c>
      <c r="AY177">
        <v>0</v>
      </c>
      <c r="AZ177">
        <v>0</v>
      </c>
      <c r="BA177">
        <v>0</v>
      </c>
      <c r="BB177">
        <v>0</v>
      </c>
      <c r="BC177" s="41">
        <v>226733</v>
      </c>
      <c r="BD177">
        <v>226733</v>
      </c>
      <c r="BF177">
        <v>208771</v>
      </c>
      <c r="BG177">
        <v>5837</v>
      </c>
      <c r="BH177">
        <v>0</v>
      </c>
      <c r="BI177">
        <v>12125</v>
      </c>
      <c r="BJ177">
        <v>226733</v>
      </c>
      <c r="BK177">
        <v>0</v>
      </c>
      <c r="BM177">
        <v>123740</v>
      </c>
      <c r="BN177">
        <v>0</v>
      </c>
      <c r="BP177" s="47">
        <f t="shared" si="2"/>
        <v>0</v>
      </c>
    </row>
    <row r="178" spans="1:68" s="49" customFormat="1" x14ac:dyDescent="0.2">
      <c r="A178" s="49" t="s">
        <v>637</v>
      </c>
      <c r="B178" s="49">
        <v>2179</v>
      </c>
      <c r="C178" s="49" t="s">
        <v>458</v>
      </c>
      <c r="D178" s="49" t="s">
        <v>36</v>
      </c>
      <c r="E178" s="49" t="s">
        <v>814</v>
      </c>
      <c r="F178" s="49">
        <v>10983019.419319445</v>
      </c>
      <c r="I178" s="49">
        <v>20699.057666666668</v>
      </c>
      <c r="J178" s="49">
        <v>0</v>
      </c>
      <c r="K178" s="49">
        <v>0</v>
      </c>
      <c r="L178" s="49">
        <v>12071.666666666668</v>
      </c>
      <c r="M178" s="49">
        <v>0</v>
      </c>
      <c r="N178" s="49">
        <v>0</v>
      </c>
      <c r="O178" s="49">
        <v>0</v>
      </c>
      <c r="P178" s="49">
        <v>0</v>
      </c>
      <c r="Q178" s="49">
        <v>0</v>
      </c>
      <c r="R178" s="49">
        <v>0</v>
      </c>
      <c r="S178" s="49">
        <v>0</v>
      </c>
      <c r="T178" s="49">
        <v>262648.75</v>
      </c>
      <c r="U178" s="49">
        <v>262648.75</v>
      </c>
      <c r="V178" s="49">
        <v>0</v>
      </c>
      <c r="W178" s="49">
        <v>0</v>
      </c>
      <c r="X178" s="49">
        <v>0</v>
      </c>
      <c r="Y178" s="49">
        <v>0</v>
      </c>
      <c r="Z178" s="49">
        <v>26839</v>
      </c>
      <c r="AA178" s="49">
        <v>0</v>
      </c>
      <c r="AB178" s="49">
        <v>0</v>
      </c>
      <c r="AC178" s="49">
        <v>0</v>
      </c>
      <c r="AD178" s="49">
        <v>0</v>
      </c>
      <c r="AE178" s="49">
        <v>0</v>
      </c>
      <c r="AF178" s="49">
        <v>0</v>
      </c>
      <c r="AG178" s="49">
        <v>0</v>
      </c>
      <c r="AH178" s="49">
        <v>196616</v>
      </c>
      <c r="AI178" s="49">
        <v>359425</v>
      </c>
      <c r="AJ178" s="49">
        <v>127200</v>
      </c>
      <c r="AK178" s="49">
        <v>0</v>
      </c>
      <c r="AL178" s="49">
        <v>0</v>
      </c>
      <c r="AM178" s="49">
        <v>0</v>
      </c>
      <c r="AN178" s="49">
        <v>0</v>
      </c>
      <c r="AO178" s="49">
        <v>0</v>
      </c>
      <c r="AP178" s="49">
        <v>0</v>
      </c>
      <c r="AQ178" s="49">
        <v>0</v>
      </c>
      <c r="AR178" s="49">
        <v>0</v>
      </c>
      <c r="AS178" s="49">
        <v>42950</v>
      </c>
      <c r="AT178" s="49">
        <v>0</v>
      </c>
      <c r="AU178" s="49">
        <v>0</v>
      </c>
      <c r="AV178" s="49">
        <v>0</v>
      </c>
      <c r="AW178" s="49">
        <v>0</v>
      </c>
      <c r="AX178" s="49">
        <v>0</v>
      </c>
      <c r="AY178" s="49">
        <v>0</v>
      </c>
      <c r="AZ178" s="49">
        <v>0</v>
      </c>
      <c r="BA178" s="49">
        <v>0</v>
      </c>
      <c r="BB178" s="49">
        <v>0</v>
      </c>
      <c r="BC178" s="50">
        <v>1311098.2243333333</v>
      </c>
      <c r="BD178" s="49">
        <v>1311098.2243333333</v>
      </c>
      <c r="BF178" s="49">
        <v>1235377.5</v>
      </c>
      <c r="BG178" s="49">
        <v>32770.724333333332</v>
      </c>
      <c r="BH178" s="49">
        <v>0</v>
      </c>
      <c r="BI178" s="49">
        <v>42950</v>
      </c>
      <c r="BJ178" s="49">
        <v>1311098.2243333333</v>
      </c>
      <c r="BK178" s="49">
        <v>0</v>
      </c>
      <c r="BM178" s="49">
        <v>525297.5</v>
      </c>
      <c r="BN178" s="49">
        <v>0</v>
      </c>
      <c r="BP178" s="51">
        <f t="shared" si="2"/>
        <v>0</v>
      </c>
    </row>
    <row r="179" spans="1:68" x14ac:dyDescent="0.2">
      <c r="A179" t="s">
        <v>641</v>
      </c>
      <c r="B179">
        <v>2184</v>
      </c>
      <c r="C179" t="s">
        <v>459</v>
      </c>
      <c r="D179" t="s">
        <v>36</v>
      </c>
      <c r="E179" t="s">
        <v>815</v>
      </c>
      <c r="F179">
        <v>1929480.9900806854</v>
      </c>
      <c r="I179">
        <v>8674.810833333333</v>
      </c>
      <c r="J179">
        <v>14752.666666666666</v>
      </c>
      <c r="K179">
        <v>614.32999999999993</v>
      </c>
      <c r="L179">
        <v>286.66666666666669</v>
      </c>
      <c r="M179">
        <v>0</v>
      </c>
      <c r="N179">
        <v>0</v>
      </c>
      <c r="O179">
        <v>0</v>
      </c>
      <c r="P179">
        <v>0</v>
      </c>
      <c r="Q179">
        <v>0</v>
      </c>
      <c r="R179">
        <v>0</v>
      </c>
      <c r="S179">
        <v>0</v>
      </c>
      <c r="T179">
        <v>39841.25</v>
      </c>
      <c r="U179">
        <v>39841.25</v>
      </c>
      <c r="V179">
        <v>39841.25</v>
      </c>
      <c r="W179">
        <v>39841.25</v>
      </c>
      <c r="X179">
        <v>0</v>
      </c>
      <c r="Y179">
        <v>0</v>
      </c>
      <c r="Z179">
        <v>19577</v>
      </c>
      <c r="AA179">
        <v>0</v>
      </c>
      <c r="AB179">
        <v>0</v>
      </c>
      <c r="AC179">
        <v>0</v>
      </c>
      <c r="AD179">
        <v>0</v>
      </c>
      <c r="AE179">
        <v>0</v>
      </c>
      <c r="AF179">
        <v>0</v>
      </c>
      <c r="AG179">
        <v>0</v>
      </c>
      <c r="AH179">
        <v>67042</v>
      </c>
      <c r="AI179">
        <v>58592</v>
      </c>
      <c r="AJ179">
        <v>20736</v>
      </c>
      <c r="AK179">
        <v>0</v>
      </c>
      <c r="AL179">
        <v>0</v>
      </c>
      <c r="AM179">
        <v>0</v>
      </c>
      <c r="AN179">
        <v>6300</v>
      </c>
      <c r="AO179">
        <v>0</v>
      </c>
      <c r="AP179">
        <v>0</v>
      </c>
      <c r="AQ179">
        <v>0</v>
      </c>
      <c r="AR179">
        <v>0</v>
      </c>
      <c r="AS179">
        <v>19320</v>
      </c>
      <c r="AT179">
        <v>0</v>
      </c>
      <c r="AU179">
        <v>0</v>
      </c>
      <c r="AV179">
        <v>0</v>
      </c>
      <c r="AW179">
        <v>0</v>
      </c>
      <c r="AX179">
        <v>0</v>
      </c>
      <c r="AY179">
        <v>0</v>
      </c>
      <c r="AZ179">
        <v>0</v>
      </c>
      <c r="BA179">
        <v>0</v>
      </c>
      <c r="BB179">
        <v>0</v>
      </c>
      <c r="BC179" s="41">
        <v>375260.47416666668</v>
      </c>
      <c r="BD179">
        <v>375260.47416666668</v>
      </c>
      <c r="BF179">
        <v>331612</v>
      </c>
      <c r="BG179">
        <v>24328.47416666667</v>
      </c>
      <c r="BH179">
        <v>0</v>
      </c>
      <c r="BI179">
        <v>19320</v>
      </c>
      <c r="BJ179">
        <v>375260.47416666668</v>
      </c>
      <c r="BK179">
        <v>0</v>
      </c>
      <c r="BM179">
        <v>159365</v>
      </c>
      <c r="BN179">
        <v>0</v>
      </c>
      <c r="BP179" s="47">
        <f t="shared" si="2"/>
        <v>0</v>
      </c>
    </row>
    <row r="180" spans="1:68" x14ac:dyDescent="0.2">
      <c r="A180" t="s">
        <v>639</v>
      </c>
      <c r="B180">
        <v>2097</v>
      </c>
      <c r="C180" t="s">
        <v>361</v>
      </c>
      <c r="D180" t="s">
        <v>115</v>
      </c>
      <c r="E180" t="s">
        <v>816</v>
      </c>
      <c r="F180">
        <v>1244146.9321191441</v>
      </c>
      <c r="I180">
        <v>9247.0670833333352</v>
      </c>
      <c r="J180">
        <v>6821.5830000000005</v>
      </c>
      <c r="K180">
        <v>8776.6039166666669</v>
      </c>
      <c r="L180">
        <v>0</v>
      </c>
      <c r="M180">
        <v>0</v>
      </c>
      <c r="N180">
        <v>0</v>
      </c>
      <c r="O180">
        <v>0</v>
      </c>
      <c r="P180">
        <v>0</v>
      </c>
      <c r="Q180">
        <v>0</v>
      </c>
      <c r="R180">
        <v>0</v>
      </c>
      <c r="S180">
        <v>0</v>
      </c>
      <c r="T180">
        <v>35633.75</v>
      </c>
      <c r="U180">
        <v>35633.75</v>
      </c>
      <c r="V180">
        <v>34625</v>
      </c>
      <c r="W180">
        <v>35297.5</v>
      </c>
      <c r="X180">
        <v>0</v>
      </c>
      <c r="Y180">
        <v>0</v>
      </c>
      <c r="Z180">
        <v>17799</v>
      </c>
      <c r="AA180">
        <v>0</v>
      </c>
      <c r="AB180">
        <v>0</v>
      </c>
      <c r="AC180">
        <v>0</v>
      </c>
      <c r="AD180">
        <v>0</v>
      </c>
      <c r="AE180">
        <v>0</v>
      </c>
      <c r="AF180">
        <v>0</v>
      </c>
      <c r="AG180">
        <v>0</v>
      </c>
      <c r="AH180">
        <v>24584</v>
      </c>
      <c r="AI180">
        <v>31089</v>
      </c>
      <c r="AJ180">
        <v>11003</v>
      </c>
      <c r="AK180">
        <v>0</v>
      </c>
      <c r="AL180">
        <v>0</v>
      </c>
      <c r="AM180">
        <v>0</v>
      </c>
      <c r="AN180">
        <v>4500</v>
      </c>
      <c r="AO180">
        <v>609</v>
      </c>
      <c r="AP180">
        <v>53</v>
      </c>
      <c r="AQ180">
        <v>975</v>
      </c>
      <c r="AR180">
        <v>0</v>
      </c>
      <c r="AS180">
        <v>9760</v>
      </c>
      <c r="AT180">
        <v>0</v>
      </c>
      <c r="AU180">
        <v>0</v>
      </c>
      <c r="AV180">
        <v>0</v>
      </c>
      <c r="AW180">
        <v>0</v>
      </c>
      <c r="AX180">
        <v>0</v>
      </c>
      <c r="AY180">
        <v>0</v>
      </c>
      <c r="AZ180">
        <v>0</v>
      </c>
      <c r="BA180">
        <v>0</v>
      </c>
      <c r="BB180">
        <v>0</v>
      </c>
      <c r="BC180" s="41">
        <v>266407.25400000002</v>
      </c>
      <c r="BD180">
        <v>266407.25400000002</v>
      </c>
      <c r="BF180">
        <v>230165</v>
      </c>
      <c r="BG180">
        <v>24845.254000000001</v>
      </c>
      <c r="BH180">
        <v>0</v>
      </c>
      <c r="BI180">
        <v>11397</v>
      </c>
      <c r="BJ180">
        <v>266407.25400000002</v>
      </c>
      <c r="BK180">
        <v>0</v>
      </c>
      <c r="BM180">
        <v>141190</v>
      </c>
      <c r="BN180">
        <v>0</v>
      </c>
      <c r="BP180" s="47">
        <f t="shared" si="2"/>
        <v>0</v>
      </c>
    </row>
    <row r="181" spans="1:68" x14ac:dyDescent="0.2">
      <c r="A181" t="s">
        <v>641</v>
      </c>
      <c r="B181">
        <v>2067</v>
      </c>
      <c r="C181" t="s">
        <v>461</v>
      </c>
      <c r="D181" t="s">
        <v>36</v>
      </c>
      <c r="E181" t="s">
        <v>817</v>
      </c>
      <c r="F181">
        <v>1972664.7359543638</v>
      </c>
      <c r="I181">
        <v>2420.9804166666672</v>
      </c>
      <c r="J181">
        <v>1029.6260000000002</v>
      </c>
      <c r="K181">
        <v>0</v>
      </c>
      <c r="L181">
        <v>0</v>
      </c>
      <c r="M181">
        <v>0</v>
      </c>
      <c r="N181">
        <v>0</v>
      </c>
      <c r="O181">
        <v>0</v>
      </c>
      <c r="P181">
        <v>0</v>
      </c>
      <c r="Q181">
        <v>0</v>
      </c>
      <c r="R181">
        <v>0</v>
      </c>
      <c r="S181">
        <v>0</v>
      </c>
      <c r="T181">
        <v>63551.25</v>
      </c>
      <c r="U181">
        <v>63551.25</v>
      </c>
      <c r="V181">
        <v>63551.25</v>
      </c>
      <c r="W181">
        <v>63551.25</v>
      </c>
      <c r="X181">
        <v>0</v>
      </c>
      <c r="Y181">
        <v>0</v>
      </c>
      <c r="Z181">
        <v>19382</v>
      </c>
      <c r="AA181">
        <v>0</v>
      </c>
      <c r="AB181">
        <v>0</v>
      </c>
      <c r="AC181">
        <v>0</v>
      </c>
      <c r="AD181">
        <v>0</v>
      </c>
      <c r="AE181">
        <v>0</v>
      </c>
      <c r="AF181">
        <v>0</v>
      </c>
      <c r="AG181">
        <v>0</v>
      </c>
      <c r="AH181">
        <v>27702</v>
      </c>
      <c r="AI181">
        <v>56067</v>
      </c>
      <c r="AJ181">
        <v>19842</v>
      </c>
      <c r="AK181">
        <v>0</v>
      </c>
      <c r="AL181">
        <v>0</v>
      </c>
      <c r="AM181">
        <v>0</v>
      </c>
      <c r="AN181">
        <v>12150</v>
      </c>
      <c r="AO181">
        <v>545</v>
      </c>
      <c r="AP181">
        <v>0</v>
      </c>
      <c r="AQ181">
        <v>1187</v>
      </c>
      <c r="AR181">
        <v>0</v>
      </c>
      <c r="AS181">
        <v>17740</v>
      </c>
      <c r="AT181">
        <v>0</v>
      </c>
      <c r="AU181">
        <v>0</v>
      </c>
      <c r="AV181">
        <v>0</v>
      </c>
      <c r="AW181">
        <v>0</v>
      </c>
      <c r="AX181">
        <v>0</v>
      </c>
      <c r="AY181">
        <v>0</v>
      </c>
      <c r="AZ181">
        <v>0</v>
      </c>
      <c r="BA181">
        <v>0</v>
      </c>
      <c r="BB181">
        <v>0</v>
      </c>
      <c r="BC181" s="41">
        <v>412270.60641666665</v>
      </c>
      <c r="BD181">
        <v>412270.60641666665</v>
      </c>
      <c r="BF181">
        <v>389348</v>
      </c>
      <c r="BG181">
        <v>3450.6064166666674</v>
      </c>
      <c r="BH181">
        <v>0</v>
      </c>
      <c r="BI181">
        <v>19472</v>
      </c>
      <c r="BJ181">
        <v>412270.60641666665</v>
      </c>
      <c r="BK181">
        <v>0</v>
      </c>
      <c r="BM181">
        <v>254205</v>
      </c>
      <c r="BN181">
        <v>0</v>
      </c>
      <c r="BP181" s="47">
        <f t="shared" si="2"/>
        <v>0</v>
      </c>
    </row>
    <row r="182" spans="1:68" x14ac:dyDescent="0.2">
      <c r="A182" t="s">
        <v>637</v>
      </c>
      <c r="B182">
        <v>2190</v>
      </c>
      <c r="C182" t="s">
        <v>463</v>
      </c>
      <c r="D182" t="s">
        <v>36</v>
      </c>
      <c r="E182" t="s">
        <v>818</v>
      </c>
      <c r="F182">
        <v>915381.12870030641</v>
      </c>
      <c r="I182">
        <v>10519.651249999999</v>
      </c>
      <c r="J182">
        <v>5178.1210000000001</v>
      </c>
      <c r="K182">
        <v>1190.90825</v>
      </c>
      <c r="L182">
        <v>0</v>
      </c>
      <c r="M182">
        <v>0</v>
      </c>
      <c r="N182">
        <v>0</v>
      </c>
      <c r="O182">
        <v>0</v>
      </c>
      <c r="P182">
        <v>0</v>
      </c>
      <c r="Q182">
        <v>0</v>
      </c>
      <c r="R182">
        <v>0</v>
      </c>
      <c r="S182">
        <v>0</v>
      </c>
      <c r="T182">
        <v>34366.25</v>
      </c>
      <c r="U182">
        <v>34366.25</v>
      </c>
      <c r="V182">
        <v>33357.5</v>
      </c>
      <c r="W182">
        <v>34030</v>
      </c>
      <c r="X182">
        <v>0</v>
      </c>
      <c r="Y182">
        <v>0</v>
      </c>
      <c r="Z182">
        <v>17628</v>
      </c>
      <c r="AA182">
        <v>0</v>
      </c>
      <c r="AB182">
        <v>0</v>
      </c>
      <c r="AC182">
        <v>0</v>
      </c>
      <c r="AD182">
        <v>0</v>
      </c>
      <c r="AE182">
        <v>0</v>
      </c>
      <c r="AF182">
        <v>0</v>
      </c>
      <c r="AG182">
        <v>0</v>
      </c>
      <c r="AH182">
        <v>12783</v>
      </c>
      <c r="AI182">
        <v>27388.09</v>
      </c>
      <c r="AJ182">
        <v>8746</v>
      </c>
      <c r="AK182">
        <v>0</v>
      </c>
      <c r="AL182">
        <v>0</v>
      </c>
      <c r="AM182">
        <v>0</v>
      </c>
      <c r="AN182">
        <v>8550</v>
      </c>
      <c r="AO182">
        <v>0</v>
      </c>
      <c r="AP182">
        <v>0</v>
      </c>
      <c r="AQ182">
        <v>0</v>
      </c>
      <c r="AR182">
        <v>0</v>
      </c>
      <c r="AS182">
        <v>8780</v>
      </c>
      <c r="AT182">
        <v>0</v>
      </c>
      <c r="AU182">
        <v>0</v>
      </c>
      <c r="AV182">
        <v>0</v>
      </c>
      <c r="AW182">
        <v>0</v>
      </c>
      <c r="AX182">
        <v>0</v>
      </c>
      <c r="AY182">
        <v>0</v>
      </c>
      <c r="AZ182">
        <v>0</v>
      </c>
      <c r="BA182">
        <v>0</v>
      </c>
      <c r="BB182">
        <v>0</v>
      </c>
      <c r="BC182" s="41">
        <v>236883.77050000001</v>
      </c>
      <c r="BD182">
        <v>236883.77050000001</v>
      </c>
      <c r="BF182">
        <v>211215.09</v>
      </c>
      <c r="BG182">
        <v>16888.680499999999</v>
      </c>
      <c r="BH182">
        <v>0</v>
      </c>
      <c r="BI182">
        <v>8780</v>
      </c>
      <c r="BJ182">
        <v>236883.77049999998</v>
      </c>
      <c r="BK182">
        <v>0</v>
      </c>
      <c r="BM182">
        <v>136120</v>
      </c>
      <c r="BN182">
        <v>0</v>
      </c>
      <c r="BP182" s="47">
        <f t="shared" si="2"/>
        <v>0</v>
      </c>
    </row>
    <row r="183" spans="1:68" x14ac:dyDescent="0.2">
      <c r="A183" t="s">
        <v>641</v>
      </c>
      <c r="B183">
        <v>2192</v>
      </c>
      <c r="C183" t="s">
        <v>465</v>
      </c>
      <c r="D183" t="s">
        <v>36</v>
      </c>
      <c r="E183" t="s">
        <v>819</v>
      </c>
      <c r="F183">
        <v>2555287.355752558</v>
      </c>
      <c r="I183">
        <v>7108.2291666666661</v>
      </c>
      <c r="J183">
        <v>7803.3513333333331</v>
      </c>
      <c r="K183">
        <v>5852.5135</v>
      </c>
      <c r="L183">
        <v>0</v>
      </c>
      <c r="M183">
        <v>0</v>
      </c>
      <c r="N183">
        <v>0</v>
      </c>
      <c r="O183">
        <v>0</v>
      </c>
      <c r="P183">
        <v>0</v>
      </c>
      <c r="Q183">
        <v>0</v>
      </c>
      <c r="R183">
        <v>0</v>
      </c>
      <c r="S183">
        <v>0</v>
      </c>
      <c r="T183">
        <v>83053.75</v>
      </c>
      <c r="U183">
        <v>83053.75</v>
      </c>
      <c r="V183">
        <v>83053.75</v>
      </c>
      <c r="W183">
        <v>83053.75</v>
      </c>
      <c r="X183">
        <v>0</v>
      </c>
      <c r="Y183">
        <v>0</v>
      </c>
      <c r="Z183">
        <v>22120</v>
      </c>
      <c r="AA183">
        <v>0</v>
      </c>
      <c r="AB183">
        <v>0</v>
      </c>
      <c r="AC183">
        <v>0</v>
      </c>
      <c r="AD183">
        <v>0</v>
      </c>
      <c r="AE183">
        <v>0</v>
      </c>
      <c r="AF183">
        <v>0</v>
      </c>
      <c r="AG183">
        <v>0</v>
      </c>
      <c r="AH183">
        <v>-5609</v>
      </c>
      <c r="AI183">
        <v>79052</v>
      </c>
      <c r="AJ183">
        <v>27977</v>
      </c>
      <c r="AK183">
        <v>0</v>
      </c>
      <c r="AL183">
        <v>0</v>
      </c>
      <c r="AM183">
        <v>0</v>
      </c>
      <c r="AN183">
        <v>13950</v>
      </c>
      <c r="AO183">
        <v>0</v>
      </c>
      <c r="AP183">
        <v>0</v>
      </c>
      <c r="AQ183">
        <v>0</v>
      </c>
      <c r="AR183">
        <v>0</v>
      </c>
      <c r="AS183">
        <v>26510</v>
      </c>
      <c r="AT183">
        <v>0</v>
      </c>
      <c r="AU183">
        <v>0</v>
      </c>
      <c r="AV183">
        <v>0</v>
      </c>
      <c r="AW183">
        <v>0</v>
      </c>
      <c r="AX183">
        <v>0</v>
      </c>
      <c r="AY183">
        <v>0</v>
      </c>
      <c r="AZ183">
        <v>0</v>
      </c>
      <c r="BA183">
        <v>0</v>
      </c>
      <c r="BB183">
        <v>0</v>
      </c>
      <c r="BC183" s="41">
        <v>516979.09399999998</v>
      </c>
      <c r="BD183">
        <v>516979.09399999998</v>
      </c>
      <c r="BF183">
        <v>469705</v>
      </c>
      <c r="BG183">
        <v>20764.094000000001</v>
      </c>
      <c r="BH183">
        <v>0</v>
      </c>
      <c r="BI183">
        <v>26510</v>
      </c>
      <c r="BJ183">
        <v>516979.09399999998</v>
      </c>
      <c r="BK183">
        <v>0</v>
      </c>
      <c r="BM183">
        <v>332215</v>
      </c>
      <c r="BN183">
        <v>0</v>
      </c>
      <c r="BP183" s="47">
        <f t="shared" si="2"/>
        <v>0</v>
      </c>
    </row>
    <row r="184" spans="1:68" x14ac:dyDescent="0.2">
      <c r="A184" t="s">
        <v>639</v>
      </c>
      <c r="B184">
        <v>5203</v>
      </c>
      <c r="C184" t="s">
        <v>467</v>
      </c>
      <c r="D184" t="s">
        <v>115</v>
      </c>
      <c r="E184" t="s">
        <v>820</v>
      </c>
      <c r="F184">
        <v>1090652.27782142</v>
      </c>
      <c r="I184">
        <v>14469.06</v>
      </c>
      <c r="J184">
        <v>6417.9930000000004</v>
      </c>
      <c r="K184">
        <v>4941.7049999999999</v>
      </c>
      <c r="L184">
        <v>8000</v>
      </c>
      <c r="M184">
        <v>0</v>
      </c>
      <c r="N184">
        <v>0</v>
      </c>
      <c r="O184">
        <v>0</v>
      </c>
      <c r="P184">
        <v>0</v>
      </c>
      <c r="Q184">
        <v>0</v>
      </c>
      <c r="R184">
        <v>0</v>
      </c>
      <c r="S184">
        <v>0</v>
      </c>
      <c r="T184">
        <v>6725</v>
      </c>
      <c r="U184">
        <v>6725</v>
      </c>
      <c r="V184">
        <v>5716.25</v>
      </c>
      <c r="W184">
        <v>6388.75</v>
      </c>
      <c r="X184">
        <v>0</v>
      </c>
      <c r="Y184">
        <v>0</v>
      </c>
      <c r="Z184">
        <v>17812</v>
      </c>
      <c r="AA184">
        <v>0</v>
      </c>
      <c r="AB184">
        <v>0</v>
      </c>
      <c r="AC184">
        <v>0</v>
      </c>
      <c r="AD184">
        <v>0</v>
      </c>
      <c r="AE184">
        <v>0</v>
      </c>
      <c r="AF184">
        <v>0</v>
      </c>
      <c r="AG184">
        <v>0</v>
      </c>
      <c r="AH184">
        <v>104085</v>
      </c>
      <c r="AI184">
        <v>42649</v>
      </c>
      <c r="AJ184">
        <v>15093</v>
      </c>
      <c r="AK184">
        <v>0</v>
      </c>
      <c r="AL184">
        <v>0</v>
      </c>
      <c r="AM184">
        <v>0</v>
      </c>
      <c r="AN184">
        <v>3150</v>
      </c>
      <c r="AO184">
        <v>4587</v>
      </c>
      <c r="AP184">
        <v>310</v>
      </c>
      <c r="AQ184">
        <v>2333</v>
      </c>
      <c r="AR184">
        <v>0</v>
      </c>
      <c r="AS184">
        <v>12600</v>
      </c>
      <c r="AT184">
        <v>0</v>
      </c>
      <c r="AU184">
        <v>0</v>
      </c>
      <c r="AV184">
        <v>0</v>
      </c>
      <c r="AW184">
        <v>0</v>
      </c>
      <c r="AX184">
        <v>0</v>
      </c>
      <c r="AY184">
        <v>0</v>
      </c>
      <c r="AZ184">
        <v>0</v>
      </c>
      <c r="BA184">
        <v>0</v>
      </c>
      <c r="BB184">
        <v>0</v>
      </c>
      <c r="BC184" s="41">
        <v>262002.758</v>
      </c>
      <c r="BD184">
        <v>262002.758</v>
      </c>
      <c r="BF184">
        <v>208344</v>
      </c>
      <c r="BG184">
        <v>33828.758000000002</v>
      </c>
      <c r="BH184">
        <v>0</v>
      </c>
      <c r="BI184">
        <v>19830</v>
      </c>
      <c r="BJ184">
        <v>262002.758</v>
      </c>
      <c r="BK184">
        <v>0</v>
      </c>
      <c r="BM184">
        <v>25555</v>
      </c>
      <c r="BN184">
        <v>0</v>
      </c>
      <c r="BP184" s="47">
        <f t="shared" si="2"/>
        <v>0</v>
      </c>
    </row>
    <row r="185" spans="1:68" x14ac:dyDescent="0.2">
      <c r="A185" t="s">
        <v>639</v>
      </c>
      <c r="B185">
        <v>5202</v>
      </c>
      <c r="C185" t="s">
        <v>469</v>
      </c>
      <c r="D185" t="s">
        <v>115</v>
      </c>
      <c r="E185" t="s">
        <v>821</v>
      </c>
      <c r="F185">
        <v>1372206.5402189135</v>
      </c>
      <c r="I185">
        <v>17849.586666666666</v>
      </c>
      <c r="J185">
        <v>15595.837666666666</v>
      </c>
      <c r="K185">
        <v>15098.116249999999</v>
      </c>
      <c r="L185">
        <v>4474.666666666667</v>
      </c>
      <c r="M185">
        <v>38465</v>
      </c>
      <c r="N185">
        <v>0</v>
      </c>
      <c r="O185">
        <v>0</v>
      </c>
      <c r="P185">
        <v>0</v>
      </c>
      <c r="Q185">
        <v>0</v>
      </c>
      <c r="R185">
        <v>0</v>
      </c>
      <c r="S185">
        <v>0</v>
      </c>
      <c r="T185">
        <v>13691.25</v>
      </c>
      <c r="U185">
        <v>13691.25</v>
      </c>
      <c r="V185">
        <v>13691.25</v>
      </c>
      <c r="W185">
        <v>13691.25</v>
      </c>
      <c r="X185">
        <v>0</v>
      </c>
      <c r="Y185">
        <v>0</v>
      </c>
      <c r="Z185">
        <v>19590</v>
      </c>
      <c r="AA185">
        <v>0</v>
      </c>
      <c r="AB185">
        <v>0</v>
      </c>
      <c r="AC185">
        <v>0</v>
      </c>
      <c r="AD185">
        <v>0</v>
      </c>
      <c r="AE185">
        <v>0</v>
      </c>
      <c r="AF185">
        <v>0</v>
      </c>
      <c r="AG185">
        <v>0</v>
      </c>
      <c r="AH185">
        <v>0</v>
      </c>
      <c r="AI185">
        <v>47963</v>
      </c>
      <c r="AJ185">
        <v>16974</v>
      </c>
      <c r="AK185">
        <v>0</v>
      </c>
      <c r="AL185">
        <v>0</v>
      </c>
      <c r="AM185">
        <v>0</v>
      </c>
      <c r="AN185">
        <v>900</v>
      </c>
      <c r="AO185">
        <v>0</v>
      </c>
      <c r="AP185">
        <v>0</v>
      </c>
      <c r="AQ185">
        <v>0</v>
      </c>
      <c r="AR185">
        <v>0</v>
      </c>
      <c r="AS185">
        <v>16800</v>
      </c>
      <c r="AT185">
        <v>0</v>
      </c>
      <c r="AU185">
        <v>0</v>
      </c>
      <c r="AV185">
        <v>0</v>
      </c>
      <c r="AW185">
        <v>0</v>
      </c>
      <c r="AX185">
        <v>0</v>
      </c>
      <c r="AY185">
        <v>0</v>
      </c>
      <c r="AZ185">
        <v>0</v>
      </c>
      <c r="BA185">
        <v>0</v>
      </c>
      <c r="BB185">
        <v>0</v>
      </c>
      <c r="BC185" s="41">
        <v>248475.20724999998</v>
      </c>
      <c r="BD185">
        <v>248475.20724999998</v>
      </c>
      <c r="BF185">
        <v>140192</v>
      </c>
      <c r="BG185">
        <v>91483.207249999992</v>
      </c>
      <c r="BH185">
        <v>0</v>
      </c>
      <c r="BI185">
        <v>16800</v>
      </c>
      <c r="BJ185">
        <v>248475.20724999998</v>
      </c>
      <c r="BK185">
        <v>0</v>
      </c>
      <c r="BM185">
        <v>54765</v>
      </c>
      <c r="BN185">
        <v>0</v>
      </c>
      <c r="BP185" s="47">
        <f t="shared" si="2"/>
        <v>0</v>
      </c>
    </row>
    <row r="186" spans="1:68" x14ac:dyDescent="0.2">
      <c r="A186" t="s">
        <v>641</v>
      </c>
      <c r="B186">
        <v>2108</v>
      </c>
      <c r="C186" t="s">
        <v>471</v>
      </c>
      <c r="D186" t="s">
        <v>36</v>
      </c>
      <c r="E186" t="s">
        <v>822</v>
      </c>
      <c r="F186">
        <v>3701552.7067533005</v>
      </c>
      <c r="I186">
        <v>9432.7608333333355</v>
      </c>
      <c r="J186">
        <v>7688</v>
      </c>
      <c r="K186">
        <v>12050.583333333336</v>
      </c>
      <c r="L186">
        <v>44247.41</v>
      </c>
      <c r="M186">
        <v>0</v>
      </c>
      <c r="N186">
        <v>0</v>
      </c>
      <c r="O186">
        <v>0</v>
      </c>
      <c r="P186">
        <v>0</v>
      </c>
      <c r="Q186">
        <v>0</v>
      </c>
      <c r="R186">
        <v>0</v>
      </c>
      <c r="S186">
        <v>0</v>
      </c>
      <c r="T186">
        <v>110962.5</v>
      </c>
      <c r="U186">
        <v>110962.5</v>
      </c>
      <c r="V186">
        <v>110962.5</v>
      </c>
      <c r="W186">
        <v>110962.5</v>
      </c>
      <c r="X186">
        <v>0</v>
      </c>
      <c r="Y186">
        <v>0</v>
      </c>
      <c r="Z186">
        <v>23230</v>
      </c>
      <c r="AA186">
        <v>0</v>
      </c>
      <c r="AB186">
        <v>0</v>
      </c>
      <c r="AC186">
        <v>0</v>
      </c>
      <c r="AD186">
        <v>0</v>
      </c>
      <c r="AE186">
        <v>0</v>
      </c>
      <c r="AF186">
        <v>0</v>
      </c>
      <c r="AG186">
        <v>0</v>
      </c>
      <c r="AH186">
        <v>103022</v>
      </c>
      <c r="AI186">
        <v>125553</v>
      </c>
      <c r="AJ186">
        <v>44434</v>
      </c>
      <c r="AK186">
        <v>0</v>
      </c>
      <c r="AL186">
        <v>0</v>
      </c>
      <c r="AM186">
        <v>0</v>
      </c>
      <c r="AN186">
        <v>18450</v>
      </c>
      <c r="AO186">
        <v>0</v>
      </c>
      <c r="AP186">
        <v>0</v>
      </c>
      <c r="AQ186">
        <v>0</v>
      </c>
      <c r="AR186">
        <v>0</v>
      </c>
      <c r="AS186">
        <v>39250</v>
      </c>
      <c r="AT186">
        <v>0</v>
      </c>
      <c r="AU186">
        <v>0</v>
      </c>
      <c r="AV186">
        <v>0</v>
      </c>
      <c r="AW186">
        <v>0</v>
      </c>
      <c r="AX186">
        <v>0</v>
      </c>
      <c r="AY186">
        <v>0</v>
      </c>
      <c r="AZ186">
        <v>0</v>
      </c>
      <c r="BA186">
        <v>0</v>
      </c>
      <c r="BB186">
        <v>0</v>
      </c>
      <c r="BC186" s="41">
        <v>871207.75416666665</v>
      </c>
      <c r="BD186">
        <v>871207.75416666665</v>
      </c>
      <c r="BF186">
        <v>758539</v>
      </c>
      <c r="BG186">
        <v>73418.75416666668</v>
      </c>
      <c r="BH186">
        <v>0</v>
      </c>
      <c r="BI186">
        <v>39250</v>
      </c>
      <c r="BJ186">
        <v>871207.75416666665</v>
      </c>
      <c r="BK186">
        <v>0</v>
      </c>
      <c r="BM186">
        <v>443850</v>
      </c>
      <c r="BN186">
        <v>0</v>
      </c>
      <c r="BP186" s="47">
        <f t="shared" si="2"/>
        <v>0</v>
      </c>
    </row>
    <row r="187" spans="1:68" x14ac:dyDescent="0.2">
      <c r="A187" t="s">
        <v>641</v>
      </c>
      <c r="B187">
        <v>2306</v>
      </c>
      <c r="C187" t="s">
        <v>473</v>
      </c>
      <c r="D187" t="s">
        <v>36</v>
      </c>
      <c r="E187" t="s">
        <v>823</v>
      </c>
      <c r="F187">
        <v>973658.36193651042</v>
      </c>
      <c r="I187">
        <v>5769.0416666666679</v>
      </c>
      <c r="J187">
        <v>4615.2333333333345</v>
      </c>
      <c r="K187">
        <v>3461.4250000000002</v>
      </c>
      <c r="L187">
        <v>0</v>
      </c>
      <c r="M187">
        <v>0</v>
      </c>
      <c r="N187">
        <v>0</v>
      </c>
      <c r="O187">
        <v>0</v>
      </c>
      <c r="P187">
        <v>0</v>
      </c>
      <c r="Q187">
        <v>0</v>
      </c>
      <c r="R187">
        <v>0</v>
      </c>
      <c r="S187">
        <v>0</v>
      </c>
      <c r="T187">
        <v>24546.25</v>
      </c>
      <c r="U187">
        <v>24546.25</v>
      </c>
      <c r="V187">
        <v>24546.25</v>
      </c>
      <c r="W187">
        <v>24546.25</v>
      </c>
      <c r="X187">
        <v>0</v>
      </c>
      <c r="Y187">
        <v>0</v>
      </c>
      <c r="Z187">
        <v>17710</v>
      </c>
      <c r="AA187">
        <v>0</v>
      </c>
      <c r="AB187">
        <v>0</v>
      </c>
      <c r="AC187">
        <v>0</v>
      </c>
      <c r="AD187">
        <v>0</v>
      </c>
      <c r="AE187">
        <v>0</v>
      </c>
      <c r="AF187">
        <v>0</v>
      </c>
      <c r="AG187">
        <v>0</v>
      </c>
      <c r="AH187">
        <v>21543</v>
      </c>
      <c r="AI187">
        <v>26766.57</v>
      </c>
      <c r="AJ187">
        <v>9169</v>
      </c>
      <c r="AK187">
        <v>0</v>
      </c>
      <c r="AL187">
        <v>0</v>
      </c>
      <c r="AM187">
        <v>0</v>
      </c>
      <c r="AN187">
        <v>7200</v>
      </c>
      <c r="AO187">
        <v>792</v>
      </c>
      <c r="AP187">
        <v>2280</v>
      </c>
      <c r="AQ187">
        <v>2522</v>
      </c>
      <c r="AR187">
        <v>0</v>
      </c>
      <c r="AS187">
        <v>8730</v>
      </c>
      <c r="AT187">
        <v>0</v>
      </c>
      <c r="AU187">
        <v>0</v>
      </c>
      <c r="AV187">
        <v>0</v>
      </c>
      <c r="AW187">
        <v>0</v>
      </c>
      <c r="AX187">
        <v>0</v>
      </c>
      <c r="AY187">
        <v>0</v>
      </c>
      <c r="AZ187">
        <v>0</v>
      </c>
      <c r="BA187">
        <v>0</v>
      </c>
      <c r="BB187">
        <v>0</v>
      </c>
      <c r="BC187" s="41">
        <v>208743.27000000002</v>
      </c>
      <c r="BD187">
        <v>208743.27000000002</v>
      </c>
      <c r="BF187">
        <v>180573.57</v>
      </c>
      <c r="BG187">
        <v>13845.7</v>
      </c>
      <c r="BH187">
        <v>0</v>
      </c>
      <c r="BI187">
        <v>14324</v>
      </c>
      <c r="BJ187">
        <v>208743.27000000002</v>
      </c>
      <c r="BK187">
        <v>0</v>
      </c>
      <c r="BM187">
        <v>98185</v>
      </c>
      <c r="BN187">
        <v>0</v>
      </c>
      <c r="BP187" s="47">
        <f t="shared" si="2"/>
        <v>0</v>
      </c>
    </row>
    <row r="188" spans="1:68" x14ac:dyDescent="0.2">
      <c r="A188" t="s">
        <v>637</v>
      </c>
      <c r="B188">
        <v>2482</v>
      </c>
      <c r="C188" t="s">
        <v>475</v>
      </c>
      <c r="D188" t="s">
        <v>36</v>
      </c>
      <c r="E188" t="s">
        <v>824</v>
      </c>
      <c r="F188">
        <v>2095015.8111431967</v>
      </c>
      <c r="I188">
        <v>3126.1723333333339</v>
      </c>
      <c r="J188">
        <v>2909.1696666666667</v>
      </c>
      <c r="K188">
        <v>2019.2710000000002</v>
      </c>
      <c r="L188">
        <v>0</v>
      </c>
      <c r="M188">
        <v>0</v>
      </c>
      <c r="N188">
        <v>0</v>
      </c>
      <c r="O188">
        <v>0</v>
      </c>
      <c r="P188">
        <v>0</v>
      </c>
      <c r="Q188">
        <v>0</v>
      </c>
      <c r="R188">
        <v>0</v>
      </c>
      <c r="S188">
        <v>0</v>
      </c>
      <c r="T188">
        <v>57498.75</v>
      </c>
      <c r="U188">
        <v>57498.75</v>
      </c>
      <c r="V188">
        <v>57498.75</v>
      </c>
      <c r="W188">
        <v>57498.75</v>
      </c>
      <c r="X188">
        <v>0</v>
      </c>
      <c r="Y188">
        <v>0</v>
      </c>
      <c r="Z188">
        <v>19857</v>
      </c>
      <c r="AA188">
        <v>0</v>
      </c>
      <c r="AB188">
        <v>0</v>
      </c>
      <c r="AC188">
        <v>0</v>
      </c>
      <c r="AD188">
        <v>0</v>
      </c>
      <c r="AE188">
        <v>0</v>
      </c>
      <c r="AF188">
        <v>0</v>
      </c>
      <c r="AG188">
        <v>0</v>
      </c>
      <c r="AH188">
        <v>48916</v>
      </c>
      <c r="AI188">
        <v>65235</v>
      </c>
      <c r="AJ188">
        <v>23087</v>
      </c>
      <c r="AK188">
        <v>0</v>
      </c>
      <c r="AL188">
        <v>0</v>
      </c>
      <c r="AM188">
        <v>0</v>
      </c>
      <c r="AN188">
        <v>14400</v>
      </c>
      <c r="AO188">
        <v>20000</v>
      </c>
      <c r="AP188">
        <v>0</v>
      </c>
      <c r="AQ188">
        <v>4500</v>
      </c>
      <c r="AR188">
        <v>0</v>
      </c>
      <c r="AS188">
        <v>18720</v>
      </c>
      <c r="AT188">
        <v>0</v>
      </c>
      <c r="AU188">
        <v>0</v>
      </c>
      <c r="AV188">
        <v>0</v>
      </c>
      <c r="AW188">
        <v>0</v>
      </c>
      <c r="AX188">
        <v>0</v>
      </c>
      <c r="AY188">
        <v>0</v>
      </c>
      <c r="AZ188">
        <v>0</v>
      </c>
      <c r="BA188">
        <v>0</v>
      </c>
      <c r="BB188">
        <v>0</v>
      </c>
      <c r="BC188" s="41">
        <v>452764.61300000001</v>
      </c>
      <c r="BD188">
        <v>452764.61300000001</v>
      </c>
      <c r="BF188">
        <v>401490</v>
      </c>
      <c r="BG188">
        <v>8054.6130000000012</v>
      </c>
      <c r="BH188">
        <v>0</v>
      </c>
      <c r="BI188">
        <v>43220</v>
      </c>
      <c r="BJ188">
        <v>452764.61300000001</v>
      </c>
      <c r="BK188">
        <v>0</v>
      </c>
      <c r="BM188">
        <v>229995</v>
      </c>
      <c r="BN188">
        <v>0</v>
      </c>
      <c r="BP188" s="47">
        <f t="shared" si="2"/>
        <v>0</v>
      </c>
    </row>
    <row r="189" spans="1:68" x14ac:dyDescent="0.2">
      <c r="A189" t="s">
        <v>639</v>
      </c>
      <c r="B189">
        <v>2308</v>
      </c>
      <c r="C189" t="s">
        <v>477</v>
      </c>
      <c r="D189" t="s">
        <v>115</v>
      </c>
      <c r="E189" t="s">
        <v>825</v>
      </c>
      <c r="F189">
        <v>1990407.3925393671</v>
      </c>
      <c r="I189">
        <v>3209.5237500000003</v>
      </c>
      <c r="J189">
        <v>2567.6190000000001</v>
      </c>
      <c r="K189">
        <v>4287</v>
      </c>
      <c r="L189">
        <v>0</v>
      </c>
      <c r="M189">
        <v>0</v>
      </c>
      <c r="N189">
        <v>0</v>
      </c>
      <c r="O189">
        <v>0</v>
      </c>
      <c r="P189">
        <v>0</v>
      </c>
      <c r="Q189">
        <v>34482.721629560088</v>
      </c>
      <c r="R189">
        <v>27586.17730364807</v>
      </c>
      <c r="S189">
        <v>3597.3170546591427</v>
      </c>
      <c r="T189">
        <v>62206.25</v>
      </c>
      <c r="U189">
        <v>62206.25</v>
      </c>
      <c r="V189">
        <v>62206.25</v>
      </c>
      <c r="W189">
        <v>62206.25</v>
      </c>
      <c r="X189">
        <v>0</v>
      </c>
      <c r="Y189">
        <v>0</v>
      </c>
      <c r="Z189">
        <v>19560</v>
      </c>
      <c r="AA189">
        <v>0</v>
      </c>
      <c r="AB189">
        <v>0</v>
      </c>
      <c r="AC189">
        <v>0</v>
      </c>
      <c r="AD189">
        <v>0</v>
      </c>
      <c r="AE189">
        <v>0</v>
      </c>
      <c r="AF189">
        <v>0</v>
      </c>
      <c r="AG189">
        <v>0</v>
      </c>
      <c r="AH189">
        <v>45067</v>
      </c>
      <c r="AI189">
        <v>59123</v>
      </c>
      <c r="AJ189">
        <v>20924</v>
      </c>
      <c r="AK189">
        <v>0</v>
      </c>
      <c r="AL189">
        <v>0</v>
      </c>
      <c r="AM189">
        <v>0</v>
      </c>
      <c r="AN189">
        <v>18000</v>
      </c>
      <c r="AO189">
        <v>0</v>
      </c>
      <c r="AP189">
        <v>0</v>
      </c>
      <c r="AQ189">
        <v>0</v>
      </c>
      <c r="AR189">
        <v>0</v>
      </c>
      <c r="AS189">
        <v>19000</v>
      </c>
      <c r="AT189">
        <v>0</v>
      </c>
      <c r="AU189">
        <v>0</v>
      </c>
      <c r="AV189">
        <v>0</v>
      </c>
      <c r="AW189">
        <v>0</v>
      </c>
      <c r="AX189">
        <v>0</v>
      </c>
      <c r="AY189">
        <v>0</v>
      </c>
      <c r="AZ189">
        <v>0</v>
      </c>
      <c r="BA189">
        <v>0</v>
      </c>
      <c r="BB189">
        <v>0</v>
      </c>
      <c r="BC189" s="41">
        <v>506229.35873786733</v>
      </c>
      <c r="BD189">
        <v>506229.35873786733</v>
      </c>
      <c r="BF189">
        <v>411499</v>
      </c>
      <c r="BG189">
        <v>75730.358737867296</v>
      </c>
      <c r="BH189">
        <v>0</v>
      </c>
      <c r="BI189">
        <v>19000</v>
      </c>
      <c r="BJ189">
        <v>506229.35873786733</v>
      </c>
      <c r="BK189">
        <v>0</v>
      </c>
      <c r="BM189">
        <v>248825</v>
      </c>
      <c r="BN189">
        <v>65666.215987867297</v>
      </c>
      <c r="BP189" s="47">
        <f t="shared" si="2"/>
        <v>0</v>
      </c>
    </row>
    <row r="190" spans="1:68" x14ac:dyDescent="0.2">
      <c r="A190" t="s">
        <v>637</v>
      </c>
      <c r="B190">
        <v>2245</v>
      </c>
      <c r="C190" t="s">
        <v>479</v>
      </c>
      <c r="D190" t="s">
        <v>36</v>
      </c>
      <c r="E190" t="s">
        <v>826</v>
      </c>
      <c r="F190">
        <v>1253343.8815772694</v>
      </c>
      <c r="I190">
        <v>0</v>
      </c>
      <c r="J190">
        <v>0</v>
      </c>
      <c r="K190">
        <v>0</v>
      </c>
      <c r="L190">
        <v>0</v>
      </c>
      <c r="M190">
        <v>0</v>
      </c>
      <c r="N190">
        <v>0</v>
      </c>
      <c r="O190">
        <v>0</v>
      </c>
      <c r="P190">
        <v>0</v>
      </c>
      <c r="Q190">
        <v>35857.64701174412</v>
      </c>
      <c r="R190">
        <v>28686.117609395296</v>
      </c>
      <c r="S190">
        <v>17063.128437815685</v>
      </c>
      <c r="T190">
        <v>49833.75</v>
      </c>
      <c r="U190">
        <v>49833.75</v>
      </c>
      <c r="V190">
        <v>49833.75</v>
      </c>
      <c r="W190">
        <v>49833.75</v>
      </c>
      <c r="X190">
        <v>0</v>
      </c>
      <c r="Y190">
        <v>0</v>
      </c>
      <c r="Z190">
        <v>17852</v>
      </c>
      <c r="AA190">
        <v>0</v>
      </c>
      <c r="AB190">
        <v>0</v>
      </c>
      <c r="AC190">
        <v>0</v>
      </c>
      <c r="AD190">
        <v>0</v>
      </c>
      <c r="AE190">
        <v>0</v>
      </c>
      <c r="AF190">
        <v>0</v>
      </c>
      <c r="AG190">
        <v>0</v>
      </c>
      <c r="AH190">
        <v>19441</v>
      </c>
      <c r="AI190">
        <v>31488</v>
      </c>
      <c r="AJ190">
        <v>11144</v>
      </c>
      <c r="AK190">
        <v>0</v>
      </c>
      <c r="AL190">
        <v>0</v>
      </c>
      <c r="AM190">
        <v>0</v>
      </c>
      <c r="AN190">
        <v>12150</v>
      </c>
      <c r="AO190">
        <v>0</v>
      </c>
      <c r="AP190">
        <v>0</v>
      </c>
      <c r="AQ190">
        <v>0</v>
      </c>
      <c r="AR190">
        <v>0</v>
      </c>
      <c r="AS190">
        <v>10970</v>
      </c>
      <c r="AT190">
        <v>0</v>
      </c>
      <c r="AU190">
        <v>0</v>
      </c>
      <c r="AV190">
        <v>0</v>
      </c>
      <c r="AW190">
        <v>0</v>
      </c>
      <c r="AX190">
        <v>0</v>
      </c>
      <c r="AY190">
        <v>0</v>
      </c>
      <c r="AZ190">
        <v>0</v>
      </c>
      <c r="BA190">
        <v>0</v>
      </c>
      <c r="BB190">
        <v>0</v>
      </c>
      <c r="BC190" s="41">
        <v>383986.89305895509</v>
      </c>
      <c r="BD190">
        <v>383986.89305895509</v>
      </c>
      <c r="BF190">
        <v>291410</v>
      </c>
      <c r="BG190">
        <v>81606.893058955102</v>
      </c>
      <c r="BH190">
        <v>0</v>
      </c>
      <c r="BI190">
        <v>10970</v>
      </c>
      <c r="BJ190">
        <v>383986.89305895509</v>
      </c>
      <c r="BK190">
        <v>0</v>
      </c>
      <c r="BM190">
        <v>199335</v>
      </c>
      <c r="BN190">
        <v>81606.893058955102</v>
      </c>
      <c r="BP190" s="47">
        <f t="shared" si="2"/>
        <v>0</v>
      </c>
    </row>
    <row r="191" spans="1:68" x14ac:dyDescent="0.2">
      <c r="A191" t="s">
        <v>641</v>
      </c>
      <c r="B191">
        <v>2019</v>
      </c>
      <c r="C191" t="s">
        <v>481</v>
      </c>
      <c r="D191" t="s">
        <v>36</v>
      </c>
      <c r="E191" t="s">
        <v>827</v>
      </c>
      <c r="F191">
        <v>1898506.5467198307</v>
      </c>
      <c r="I191">
        <v>2313.7729166666668</v>
      </c>
      <c r="J191">
        <v>4478.6673333333338</v>
      </c>
      <c r="K191">
        <v>3181</v>
      </c>
      <c r="L191">
        <v>3692</v>
      </c>
      <c r="M191">
        <v>0</v>
      </c>
      <c r="N191">
        <v>0</v>
      </c>
      <c r="O191">
        <v>0</v>
      </c>
      <c r="P191">
        <v>0</v>
      </c>
      <c r="Q191">
        <v>0</v>
      </c>
      <c r="R191">
        <v>0</v>
      </c>
      <c r="S191">
        <v>0</v>
      </c>
      <c r="T191">
        <v>69922.5</v>
      </c>
      <c r="U191">
        <v>69922.5</v>
      </c>
      <c r="V191">
        <v>68913.75</v>
      </c>
      <c r="W191">
        <v>69586.25</v>
      </c>
      <c r="X191">
        <v>0</v>
      </c>
      <c r="Y191">
        <v>0</v>
      </c>
      <c r="Z191">
        <v>19463</v>
      </c>
      <c r="AA191">
        <v>0</v>
      </c>
      <c r="AB191">
        <v>0</v>
      </c>
      <c r="AC191">
        <v>0</v>
      </c>
      <c r="AD191">
        <v>0</v>
      </c>
      <c r="AE191">
        <v>0</v>
      </c>
      <c r="AF191">
        <v>0</v>
      </c>
      <c r="AG191">
        <v>0</v>
      </c>
      <c r="AH191">
        <v>43914</v>
      </c>
      <c r="AI191">
        <v>53543</v>
      </c>
      <c r="AJ191">
        <v>18949</v>
      </c>
      <c r="AK191">
        <v>0</v>
      </c>
      <c r="AL191">
        <v>0</v>
      </c>
      <c r="AM191">
        <v>0</v>
      </c>
      <c r="AN191">
        <v>6750</v>
      </c>
      <c r="AO191">
        <v>14284</v>
      </c>
      <c r="AP191">
        <v>506</v>
      </c>
      <c r="AQ191">
        <v>0</v>
      </c>
      <c r="AR191">
        <v>0</v>
      </c>
      <c r="AS191">
        <v>18950</v>
      </c>
      <c r="AT191">
        <v>0</v>
      </c>
      <c r="AU191">
        <v>0</v>
      </c>
      <c r="AV191">
        <v>0</v>
      </c>
      <c r="AW191">
        <v>0</v>
      </c>
      <c r="AX191">
        <v>0</v>
      </c>
      <c r="AY191">
        <v>0</v>
      </c>
      <c r="AZ191">
        <v>0</v>
      </c>
      <c r="BA191">
        <v>0</v>
      </c>
      <c r="BB191">
        <v>0</v>
      </c>
      <c r="BC191" s="41">
        <v>468369.44024999999</v>
      </c>
      <c r="BD191">
        <v>468369.44024999999</v>
      </c>
      <c r="BF191">
        <v>420964</v>
      </c>
      <c r="BG191">
        <v>13665.44025</v>
      </c>
      <c r="BH191">
        <v>0</v>
      </c>
      <c r="BI191">
        <v>33740</v>
      </c>
      <c r="BJ191">
        <v>468369.44024999999</v>
      </c>
      <c r="BK191">
        <v>0</v>
      </c>
      <c r="BM191">
        <v>278345</v>
      </c>
      <c r="BN191">
        <v>0</v>
      </c>
      <c r="BP191" s="47">
        <f t="shared" si="2"/>
        <v>0</v>
      </c>
    </row>
    <row r="192" spans="1:68" x14ac:dyDescent="0.2">
      <c r="A192" t="s">
        <v>639</v>
      </c>
      <c r="B192">
        <v>2011</v>
      </c>
      <c r="C192" t="s">
        <v>483</v>
      </c>
      <c r="D192" t="s">
        <v>115</v>
      </c>
      <c r="E192" t="s">
        <v>828</v>
      </c>
      <c r="F192">
        <v>2592162.056017505</v>
      </c>
      <c r="I192">
        <v>16966.103666666666</v>
      </c>
      <c r="J192">
        <v>15051.578333333333</v>
      </c>
      <c r="K192">
        <v>11288.894</v>
      </c>
      <c r="L192">
        <v>21043.333333333332</v>
      </c>
      <c r="M192">
        <v>0</v>
      </c>
      <c r="N192">
        <v>0</v>
      </c>
      <c r="O192">
        <v>0</v>
      </c>
      <c r="P192">
        <v>0</v>
      </c>
      <c r="Q192">
        <v>0</v>
      </c>
      <c r="R192">
        <v>0</v>
      </c>
      <c r="S192">
        <v>0</v>
      </c>
      <c r="T192">
        <v>60102.5</v>
      </c>
      <c r="U192">
        <v>60102.5</v>
      </c>
      <c r="V192">
        <v>60102.5</v>
      </c>
      <c r="W192">
        <v>60102.5</v>
      </c>
      <c r="X192">
        <v>0</v>
      </c>
      <c r="Y192">
        <v>0</v>
      </c>
      <c r="Z192">
        <v>21400</v>
      </c>
      <c r="AA192">
        <v>0</v>
      </c>
      <c r="AB192">
        <v>0</v>
      </c>
      <c r="AC192">
        <v>0</v>
      </c>
      <c r="AD192">
        <v>0</v>
      </c>
      <c r="AE192">
        <v>0</v>
      </c>
      <c r="AF192">
        <v>0</v>
      </c>
      <c r="AG192">
        <v>0</v>
      </c>
      <c r="AH192">
        <v>76303</v>
      </c>
      <c r="AI192">
        <v>89455.42</v>
      </c>
      <c r="AJ192">
        <v>30657</v>
      </c>
      <c r="AK192">
        <v>0</v>
      </c>
      <c r="AL192">
        <v>0</v>
      </c>
      <c r="AM192">
        <v>0</v>
      </c>
      <c r="AN192">
        <v>18450</v>
      </c>
      <c r="AO192">
        <v>0</v>
      </c>
      <c r="AP192">
        <v>6762</v>
      </c>
      <c r="AQ192">
        <v>0</v>
      </c>
      <c r="AR192">
        <v>0</v>
      </c>
      <c r="AS192">
        <v>28610</v>
      </c>
      <c r="AT192">
        <v>0</v>
      </c>
      <c r="AU192">
        <v>0</v>
      </c>
      <c r="AV192">
        <v>0</v>
      </c>
      <c r="AW192">
        <v>0</v>
      </c>
      <c r="AX192">
        <v>0</v>
      </c>
      <c r="AY192">
        <v>0</v>
      </c>
      <c r="AZ192">
        <v>0</v>
      </c>
      <c r="BA192">
        <v>0</v>
      </c>
      <c r="BB192">
        <v>0</v>
      </c>
      <c r="BC192" s="41">
        <v>576397.3293333333</v>
      </c>
      <c r="BD192">
        <v>576397.3293333333</v>
      </c>
      <c r="BF192">
        <v>476675.42</v>
      </c>
      <c r="BG192">
        <v>64349.909333333329</v>
      </c>
      <c r="BH192">
        <v>0</v>
      </c>
      <c r="BI192">
        <v>35372</v>
      </c>
      <c r="BJ192">
        <v>576397.3293333333</v>
      </c>
      <c r="BK192">
        <v>0</v>
      </c>
      <c r="BM192">
        <v>240410</v>
      </c>
      <c r="BN192">
        <v>0</v>
      </c>
      <c r="BP192" s="47">
        <f t="shared" si="2"/>
        <v>0</v>
      </c>
    </row>
    <row r="193" spans="1:68" x14ac:dyDescent="0.2">
      <c r="A193" t="s">
        <v>637</v>
      </c>
      <c r="B193">
        <v>2478</v>
      </c>
      <c r="C193" t="s">
        <v>485</v>
      </c>
      <c r="D193" t="s">
        <v>36</v>
      </c>
      <c r="E193" t="s">
        <v>829</v>
      </c>
      <c r="F193">
        <v>1621114.9207016779</v>
      </c>
      <c r="I193">
        <v>5694.0334166666671</v>
      </c>
      <c r="J193">
        <v>4555.6903333333339</v>
      </c>
      <c r="K193">
        <v>3720</v>
      </c>
      <c r="L193">
        <v>10194</v>
      </c>
      <c r="M193">
        <v>0</v>
      </c>
      <c r="N193">
        <v>0</v>
      </c>
      <c r="O193">
        <v>0</v>
      </c>
      <c r="P193">
        <v>0</v>
      </c>
      <c r="Q193">
        <v>0</v>
      </c>
      <c r="R193">
        <v>0</v>
      </c>
      <c r="S193">
        <v>0</v>
      </c>
      <c r="T193">
        <v>8656.25</v>
      </c>
      <c r="U193">
        <v>8656.25</v>
      </c>
      <c r="V193">
        <v>8656.25</v>
      </c>
      <c r="W193">
        <v>8656.25</v>
      </c>
      <c r="X193">
        <v>0</v>
      </c>
      <c r="Y193">
        <v>0</v>
      </c>
      <c r="Z193">
        <v>19757</v>
      </c>
      <c r="AA193">
        <v>0</v>
      </c>
      <c r="AB193">
        <v>0</v>
      </c>
      <c r="AC193">
        <v>0</v>
      </c>
      <c r="AD193">
        <v>0</v>
      </c>
      <c r="AE193">
        <v>0</v>
      </c>
      <c r="AF193">
        <v>0</v>
      </c>
      <c r="AG193">
        <v>0</v>
      </c>
      <c r="AH193">
        <v>73710</v>
      </c>
      <c r="AI193">
        <v>59920</v>
      </c>
      <c r="AJ193">
        <v>21206</v>
      </c>
      <c r="AK193">
        <v>0</v>
      </c>
      <c r="AL193">
        <v>0</v>
      </c>
      <c r="AM193">
        <v>0</v>
      </c>
      <c r="AN193">
        <v>2250</v>
      </c>
      <c r="AO193">
        <v>2220</v>
      </c>
      <c r="AP193">
        <v>0</v>
      </c>
      <c r="AQ193">
        <v>0</v>
      </c>
      <c r="AR193">
        <v>0</v>
      </c>
      <c r="AS193">
        <v>19600</v>
      </c>
      <c r="AT193">
        <v>0</v>
      </c>
      <c r="AU193">
        <v>0</v>
      </c>
      <c r="AV193">
        <v>0</v>
      </c>
      <c r="AW193">
        <v>0</v>
      </c>
      <c r="AX193">
        <v>0</v>
      </c>
      <c r="AY193">
        <v>0</v>
      </c>
      <c r="AZ193">
        <v>0</v>
      </c>
      <c r="BA193">
        <v>0</v>
      </c>
      <c r="BB193">
        <v>0</v>
      </c>
      <c r="BC193" s="41">
        <v>257451.72375</v>
      </c>
      <c r="BD193">
        <v>257451.72375</v>
      </c>
      <c r="BF193">
        <v>211468</v>
      </c>
      <c r="BG193">
        <v>24163.723750000001</v>
      </c>
      <c r="BH193">
        <v>0</v>
      </c>
      <c r="BI193">
        <v>21820</v>
      </c>
      <c r="BJ193">
        <v>257451.72375</v>
      </c>
      <c r="BK193">
        <v>0</v>
      </c>
      <c r="BM193">
        <v>34625</v>
      </c>
      <c r="BN193">
        <v>0</v>
      </c>
      <c r="BP193" s="47">
        <f t="shared" si="2"/>
        <v>0</v>
      </c>
    </row>
    <row r="194" spans="1:68" x14ac:dyDescent="0.2">
      <c r="A194" t="s">
        <v>639</v>
      </c>
      <c r="B194">
        <v>2293</v>
      </c>
      <c r="C194" t="s">
        <v>487</v>
      </c>
      <c r="D194" t="s">
        <v>115</v>
      </c>
      <c r="E194" t="s">
        <v>830</v>
      </c>
      <c r="F194">
        <v>2782337.6496819155</v>
      </c>
      <c r="I194">
        <v>5886.5095833333326</v>
      </c>
      <c r="J194">
        <v>3759.2139999999999</v>
      </c>
      <c r="K194">
        <v>2819.4105</v>
      </c>
      <c r="L194">
        <v>0</v>
      </c>
      <c r="M194">
        <v>0</v>
      </c>
      <c r="N194">
        <v>0</v>
      </c>
      <c r="O194">
        <v>0</v>
      </c>
      <c r="P194">
        <v>0</v>
      </c>
      <c r="Q194">
        <v>0</v>
      </c>
      <c r="R194">
        <v>0</v>
      </c>
      <c r="S194">
        <v>0</v>
      </c>
      <c r="T194">
        <v>83467.5</v>
      </c>
      <c r="U194">
        <v>83467.5</v>
      </c>
      <c r="V194">
        <v>83467.5</v>
      </c>
      <c r="W194">
        <v>83467.5</v>
      </c>
      <c r="X194">
        <v>0</v>
      </c>
      <c r="Y194">
        <v>0</v>
      </c>
      <c r="Z194">
        <v>21311</v>
      </c>
      <c r="AA194">
        <v>0</v>
      </c>
      <c r="AB194">
        <v>0</v>
      </c>
      <c r="AC194">
        <v>0</v>
      </c>
      <c r="AD194">
        <v>0</v>
      </c>
      <c r="AE194">
        <v>0</v>
      </c>
      <c r="AF194">
        <v>0</v>
      </c>
      <c r="AG194">
        <v>0</v>
      </c>
      <c r="AH194">
        <v>83269</v>
      </c>
      <c r="AI194">
        <v>90943</v>
      </c>
      <c r="AJ194">
        <v>32185</v>
      </c>
      <c r="AK194">
        <v>0</v>
      </c>
      <c r="AL194">
        <v>0</v>
      </c>
      <c r="AM194">
        <v>0</v>
      </c>
      <c r="AN194">
        <v>31050</v>
      </c>
      <c r="AO194">
        <v>0</v>
      </c>
      <c r="AP194">
        <v>0</v>
      </c>
      <c r="AQ194">
        <v>3814</v>
      </c>
      <c r="AR194">
        <v>0</v>
      </c>
      <c r="AS194">
        <v>28840</v>
      </c>
      <c r="AT194">
        <v>0</v>
      </c>
      <c r="AU194">
        <v>0</v>
      </c>
      <c r="AV194">
        <v>0</v>
      </c>
      <c r="AW194">
        <v>0</v>
      </c>
      <c r="AX194">
        <v>0</v>
      </c>
      <c r="AY194">
        <v>0</v>
      </c>
      <c r="AZ194">
        <v>0</v>
      </c>
      <c r="BA194">
        <v>0</v>
      </c>
      <c r="BB194">
        <v>0</v>
      </c>
      <c r="BC194" s="41">
        <v>637747.13408333331</v>
      </c>
      <c r="BD194">
        <v>637747.13408333331</v>
      </c>
      <c r="BF194">
        <v>592628</v>
      </c>
      <c r="BG194">
        <v>12465.134083333332</v>
      </c>
      <c r="BH194">
        <v>0</v>
      </c>
      <c r="BI194">
        <v>32654</v>
      </c>
      <c r="BJ194">
        <v>637747.13408333331</v>
      </c>
      <c r="BK194">
        <v>0</v>
      </c>
      <c r="BM194">
        <v>333870</v>
      </c>
      <c r="BN194">
        <v>0</v>
      </c>
      <c r="BP194" s="47">
        <f t="shared" si="2"/>
        <v>0</v>
      </c>
    </row>
    <row r="195" spans="1:68" x14ac:dyDescent="0.2">
      <c r="A195" t="s">
        <v>637</v>
      </c>
      <c r="B195">
        <v>2445</v>
      </c>
      <c r="C195" t="s">
        <v>489</v>
      </c>
      <c r="D195" t="s">
        <v>36</v>
      </c>
      <c r="E195" t="s">
        <v>831</v>
      </c>
      <c r="F195">
        <v>1105056.5881614939</v>
      </c>
      <c r="I195">
        <v>10014.247500000001</v>
      </c>
      <c r="J195">
        <v>4168.1980000000003</v>
      </c>
      <c r="K195">
        <v>3126.1485000000002</v>
      </c>
      <c r="L195">
        <v>2032</v>
      </c>
      <c r="M195">
        <v>0</v>
      </c>
      <c r="N195">
        <v>0</v>
      </c>
      <c r="O195">
        <v>0</v>
      </c>
      <c r="P195">
        <v>0</v>
      </c>
      <c r="Q195">
        <v>0</v>
      </c>
      <c r="R195">
        <v>0</v>
      </c>
      <c r="S195">
        <v>0</v>
      </c>
      <c r="T195">
        <v>49428.75</v>
      </c>
      <c r="U195">
        <v>49428.75</v>
      </c>
      <c r="V195">
        <v>49428.75</v>
      </c>
      <c r="W195">
        <v>49428.75</v>
      </c>
      <c r="X195">
        <v>0</v>
      </c>
      <c r="Y195">
        <v>0</v>
      </c>
      <c r="Z195">
        <v>17787</v>
      </c>
      <c r="AA195">
        <v>0</v>
      </c>
      <c r="AB195">
        <v>0</v>
      </c>
      <c r="AC195">
        <v>0</v>
      </c>
      <c r="AD195">
        <v>0</v>
      </c>
      <c r="AE195">
        <v>0</v>
      </c>
      <c r="AF195">
        <v>0</v>
      </c>
      <c r="AG195">
        <v>0</v>
      </c>
      <c r="AH195">
        <v>13091</v>
      </c>
      <c r="AI195">
        <v>26705</v>
      </c>
      <c r="AJ195">
        <v>9451</v>
      </c>
      <c r="AK195">
        <v>0</v>
      </c>
      <c r="AL195">
        <v>0</v>
      </c>
      <c r="AM195">
        <v>0</v>
      </c>
      <c r="AN195">
        <v>10800</v>
      </c>
      <c r="AO195">
        <v>4999</v>
      </c>
      <c r="AP195">
        <v>0</v>
      </c>
      <c r="AQ195">
        <v>540</v>
      </c>
      <c r="AR195">
        <v>0</v>
      </c>
      <c r="AS195">
        <v>9660</v>
      </c>
      <c r="AT195">
        <v>0</v>
      </c>
      <c r="AU195">
        <v>0</v>
      </c>
      <c r="AV195">
        <v>0</v>
      </c>
      <c r="AW195">
        <v>0</v>
      </c>
      <c r="AX195">
        <v>0</v>
      </c>
      <c r="AY195">
        <v>0</v>
      </c>
      <c r="AZ195">
        <v>0</v>
      </c>
      <c r="BA195">
        <v>0</v>
      </c>
      <c r="BB195">
        <v>0</v>
      </c>
      <c r="BC195" s="41">
        <v>310088.59399999998</v>
      </c>
      <c r="BD195">
        <v>310088.59399999998</v>
      </c>
      <c r="BF195">
        <v>275549</v>
      </c>
      <c r="BG195">
        <v>19340.594000000001</v>
      </c>
      <c r="BH195">
        <v>0</v>
      </c>
      <c r="BI195">
        <v>15199</v>
      </c>
      <c r="BJ195">
        <v>310088.59399999998</v>
      </c>
      <c r="BK195">
        <v>0</v>
      </c>
      <c r="BM195">
        <v>197715</v>
      </c>
      <c r="BN195">
        <v>0</v>
      </c>
      <c r="BP195" s="47">
        <f t="shared" si="2"/>
        <v>0</v>
      </c>
    </row>
    <row r="196" spans="1:68" x14ac:dyDescent="0.2">
      <c r="A196" t="s">
        <v>637</v>
      </c>
      <c r="B196">
        <v>2278</v>
      </c>
      <c r="C196" t="s">
        <v>491</v>
      </c>
      <c r="D196" t="s">
        <v>36</v>
      </c>
      <c r="E196" t="s">
        <v>832</v>
      </c>
      <c r="F196">
        <v>1833808.1750607514</v>
      </c>
      <c r="I196">
        <v>15840.387916666667</v>
      </c>
      <c r="J196">
        <v>8665.2133333333331</v>
      </c>
      <c r="K196">
        <v>6498.91</v>
      </c>
      <c r="L196">
        <v>0</v>
      </c>
      <c r="M196">
        <v>0</v>
      </c>
      <c r="N196">
        <v>0</v>
      </c>
      <c r="O196">
        <v>0</v>
      </c>
      <c r="P196">
        <v>0</v>
      </c>
      <c r="Q196">
        <v>0</v>
      </c>
      <c r="R196">
        <v>0</v>
      </c>
      <c r="S196">
        <v>0</v>
      </c>
      <c r="T196">
        <v>75561.25</v>
      </c>
      <c r="U196">
        <v>75561.25</v>
      </c>
      <c r="V196">
        <v>75561.25</v>
      </c>
      <c r="W196">
        <v>75561.25</v>
      </c>
      <c r="X196">
        <v>0</v>
      </c>
      <c r="Y196">
        <v>0</v>
      </c>
      <c r="Z196">
        <v>19417</v>
      </c>
      <c r="AA196">
        <v>0</v>
      </c>
      <c r="AB196">
        <v>0</v>
      </c>
      <c r="AC196">
        <v>0</v>
      </c>
      <c r="AD196">
        <v>0</v>
      </c>
      <c r="AE196">
        <v>0</v>
      </c>
      <c r="AF196">
        <v>0</v>
      </c>
      <c r="AG196">
        <v>0</v>
      </c>
      <c r="AH196">
        <v>20371</v>
      </c>
      <c r="AI196">
        <v>51815</v>
      </c>
      <c r="AJ196">
        <v>18338</v>
      </c>
      <c r="AK196">
        <v>0</v>
      </c>
      <c r="AL196">
        <v>0</v>
      </c>
      <c r="AM196">
        <v>0</v>
      </c>
      <c r="AN196">
        <v>7650</v>
      </c>
      <c r="AO196">
        <v>2175</v>
      </c>
      <c r="AP196">
        <v>0</v>
      </c>
      <c r="AQ196">
        <v>570</v>
      </c>
      <c r="AR196">
        <v>0</v>
      </c>
      <c r="AS196">
        <v>18580</v>
      </c>
      <c r="AT196">
        <v>0</v>
      </c>
      <c r="AU196">
        <v>0</v>
      </c>
      <c r="AV196">
        <v>0</v>
      </c>
      <c r="AW196">
        <v>0</v>
      </c>
      <c r="AX196">
        <v>0</v>
      </c>
      <c r="AY196">
        <v>0</v>
      </c>
      <c r="AZ196">
        <v>0</v>
      </c>
      <c r="BA196">
        <v>0</v>
      </c>
      <c r="BB196">
        <v>0</v>
      </c>
      <c r="BC196" s="41">
        <v>472165.51124999998</v>
      </c>
      <c r="BD196">
        <v>472165.51124999998</v>
      </c>
      <c r="BF196">
        <v>419836</v>
      </c>
      <c r="BG196">
        <v>31004.51125</v>
      </c>
      <c r="BH196">
        <v>0</v>
      </c>
      <c r="BI196">
        <v>21325</v>
      </c>
      <c r="BJ196">
        <v>472165.51124999998</v>
      </c>
      <c r="BK196">
        <v>0</v>
      </c>
      <c r="BM196">
        <v>302245</v>
      </c>
      <c r="BN196">
        <v>0</v>
      </c>
      <c r="BP196" s="47">
        <f t="shared" si="2"/>
        <v>0</v>
      </c>
    </row>
    <row r="197" spans="1:68" x14ac:dyDescent="0.2">
      <c r="A197" t="s">
        <v>641</v>
      </c>
      <c r="B197">
        <v>2314</v>
      </c>
      <c r="C197" t="s">
        <v>493</v>
      </c>
      <c r="D197" t="s">
        <v>36</v>
      </c>
      <c r="E197" t="s">
        <v>833</v>
      </c>
      <c r="F197">
        <v>932649.61444932956</v>
      </c>
      <c r="I197">
        <v>321.04300000000001</v>
      </c>
      <c r="J197">
        <v>256.13900000000001</v>
      </c>
      <c r="K197">
        <v>192.39400000000001</v>
      </c>
      <c r="L197">
        <v>7557.333333333333</v>
      </c>
      <c r="M197">
        <v>0</v>
      </c>
      <c r="N197">
        <v>0</v>
      </c>
      <c r="O197">
        <v>0</v>
      </c>
      <c r="P197">
        <v>0</v>
      </c>
      <c r="Q197">
        <v>0</v>
      </c>
      <c r="R197">
        <v>0</v>
      </c>
      <c r="S197">
        <v>0</v>
      </c>
      <c r="T197">
        <v>15872.5</v>
      </c>
      <c r="U197">
        <v>15872.5</v>
      </c>
      <c r="V197">
        <v>15872.5</v>
      </c>
      <c r="W197">
        <v>15872.5</v>
      </c>
      <c r="X197">
        <v>0</v>
      </c>
      <c r="Y197">
        <v>0</v>
      </c>
      <c r="Z197">
        <v>17799</v>
      </c>
      <c r="AA197">
        <v>0</v>
      </c>
      <c r="AB197">
        <v>0</v>
      </c>
      <c r="AC197">
        <v>0</v>
      </c>
      <c r="AD197">
        <v>0</v>
      </c>
      <c r="AE197">
        <v>0</v>
      </c>
      <c r="AF197">
        <v>0</v>
      </c>
      <c r="AG197">
        <v>0</v>
      </c>
      <c r="AH197">
        <v>29185</v>
      </c>
      <c r="AI197">
        <v>28034</v>
      </c>
      <c r="AJ197">
        <v>9921</v>
      </c>
      <c r="AK197">
        <v>0</v>
      </c>
      <c r="AL197">
        <v>0</v>
      </c>
      <c r="AM197">
        <v>0</v>
      </c>
      <c r="AN197">
        <v>0</v>
      </c>
      <c r="AO197">
        <v>2009</v>
      </c>
      <c r="AP197">
        <v>0</v>
      </c>
      <c r="AQ197">
        <v>2600</v>
      </c>
      <c r="AR197">
        <v>0</v>
      </c>
      <c r="AS197">
        <v>9570</v>
      </c>
      <c r="AT197">
        <v>0</v>
      </c>
      <c r="AU197">
        <v>0</v>
      </c>
      <c r="AV197">
        <v>0</v>
      </c>
      <c r="AW197">
        <v>0</v>
      </c>
      <c r="AX197">
        <v>0</v>
      </c>
      <c r="AY197">
        <v>0</v>
      </c>
      <c r="AZ197">
        <v>0</v>
      </c>
      <c r="BA197">
        <v>0</v>
      </c>
      <c r="BB197">
        <v>0</v>
      </c>
      <c r="BC197" s="41">
        <v>170934.90933333331</v>
      </c>
      <c r="BD197">
        <v>170934.90933333331</v>
      </c>
      <c r="BF197">
        <v>148429</v>
      </c>
      <c r="BG197">
        <v>8326.9093333333331</v>
      </c>
      <c r="BH197">
        <v>0</v>
      </c>
      <c r="BI197">
        <v>14179</v>
      </c>
      <c r="BJ197">
        <v>170934.90933333334</v>
      </c>
      <c r="BK197">
        <v>0</v>
      </c>
      <c r="BM197">
        <v>63490</v>
      </c>
      <c r="BN197">
        <v>0</v>
      </c>
      <c r="BP197" s="47">
        <f t="shared" si="2"/>
        <v>0</v>
      </c>
    </row>
    <row r="198" spans="1:68" x14ac:dyDescent="0.2">
      <c r="A198" t="s">
        <v>637</v>
      </c>
      <c r="B198">
        <v>2317</v>
      </c>
      <c r="C198" t="s">
        <v>495</v>
      </c>
      <c r="D198" t="s">
        <v>36</v>
      </c>
      <c r="E198" t="s">
        <v>834</v>
      </c>
      <c r="F198">
        <v>1220293.3779398142</v>
      </c>
      <c r="I198">
        <v>0</v>
      </c>
      <c r="J198">
        <v>0</v>
      </c>
      <c r="K198">
        <v>0</v>
      </c>
      <c r="L198">
        <v>0</v>
      </c>
      <c r="M198">
        <v>0</v>
      </c>
      <c r="N198">
        <v>0</v>
      </c>
      <c r="O198">
        <v>0</v>
      </c>
      <c r="P198">
        <v>0</v>
      </c>
      <c r="Q198">
        <v>83495.987553786748</v>
      </c>
      <c r="R198">
        <v>66796.790043029396</v>
      </c>
      <c r="S198">
        <v>-43618.398390804854</v>
      </c>
      <c r="T198">
        <v>33288.75</v>
      </c>
      <c r="U198">
        <v>33288.75</v>
      </c>
      <c r="V198">
        <v>33288.75</v>
      </c>
      <c r="W198">
        <v>33288.75</v>
      </c>
      <c r="X198">
        <v>0</v>
      </c>
      <c r="Y198">
        <v>0</v>
      </c>
      <c r="Z198">
        <v>17791</v>
      </c>
      <c r="AA198">
        <v>0</v>
      </c>
      <c r="AB198">
        <v>0</v>
      </c>
      <c r="AC198">
        <v>0</v>
      </c>
      <c r="AD198">
        <v>0</v>
      </c>
      <c r="AE198">
        <v>0</v>
      </c>
      <c r="AF198">
        <v>0</v>
      </c>
      <c r="AG198">
        <v>0</v>
      </c>
      <c r="AH198">
        <v>75333</v>
      </c>
      <c r="AI198">
        <v>44641</v>
      </c>
      <c r="AJ198">
        <v>15798</v>
      </c>
      <c r="AK198">
        <v>0</v>
      </c>
      <c r="AL198">
        <v>0</v>
      </c>
      <c r="AM198">
        <v>0</v>
      </c>
      <c r="AN198">
        <v>7200</v>
      </c>
      <c r="AO198">
        <v>0</v>
      </c>
      <c r="AP198">
        <v>0</v>
      </c>
      <c r="AQ198">
        <v>0</v>
      </c>
      <c r="AR198">
        <v>0</v>
      </c>
      <c r="AS198">
        <v>13070</v>
      </c>
      <c r="AT198">
        <v>0</v>
      </c>
      <c r="AU198">
        <v>0</v>
      </c>
      <c r="AV198">
        <v>0</v>
      </c>
      <c r="AW198">
        <v>0</v>
      </c>
      <c r="AX198">
        <v>0</v>
      </c>
      <c r="AY198">
        <v>0</v>
      </c>
      <c r="AZ198">
        <v>0</v>
      </c>
      <c r="BA198">
        <v>0</v>
      </c>
      <c r="BB198">
        <v>0</v>
      </c>
      <c r="BC198" s="41">
        <v>413662.3792060113</v>
      </c>
      <c r="BD198">
        <v>413662.3792060113</v>
      </c>
      <c r="BF198">
        <v>293918</v>
      </c>
      <c r="BG198">
        <v>106674.37920601128</v>
      </c>
      <c r="BH198">
        <v>0</v>
      </c>
      <c r="BI198">
        <v>13070</v>
      </c>
      <c r="BJ198">
        <v>413662.3792060113</v>
      </c>
      <c r="BK198">
        <v>0</v>
      </c>
      <c r="BM198">
        <v>133155</v>
      </c>
      <c r="BN198">
        <v>106674.37920601128</v>
      </c>
      <c r="BP198" s="47">
        <f t="shared" ref="BP198:BP245" si="3">BF198+BG198+BI198+BH198-BC198</f>
        <v>0</v>
      </c>
    </row>
    <row r="199" spans="1:68" x14ac:dyDescent="0.2">
      <c r="A199" t="s">
        <v>639</v>
      </c>
      <c r="B199">
        <v>2225</v>
      </c>
      <c r="C199" t="s">
        <v>497</v>
      </c>
      <c r="D199" t="s">
        <v>115</v>
      </c>
      <c r="E199" t="s">
        <v>835</v>
      </c>
      <c r="F199">
        <v>1615295.3551568643</v>
      </c>
      <c r="I199">
        <v>3165.6379166666675</v>
      </c>
      <c r="J199">
        <v>2532.5103333333336</v>
      </c>
      <c r="K199">
        <v>2971.3827500000002</v>
      </c>
      <c r="L199">
        <v>0</v>
      </c>
      <c r="M199">
        <v>0</v>
      </c>
      <c r="N199">
        <v>0</v>
      </c>
      <c r="O199">
        <v>0</v>
      </c>
      <c r="P199">
        <v>0</v>
      </c>
      <c r="Q199">
        <v>0</v>
      </c>
      <c r="R199">
        <v>0</v>
      </c>
      <c r="S199">
        <v>121236.03599999999</v>
      </c>
      <c r="T199">
        <v>58921.25</v>
      </c>
      <c r="U199">
        <v>58921.25</v>
      </c>
      <c r="V199">
        <v>58921.25</v>
      </c>
      <c r="W199">
        <v>58921.25</v>
      </c>
      <c r="X199">
        <v>0</v>
      </c>
      <c r="Y199">
        <v>0</v>
      </c>
      <c r="Z199">
        <v>19620</v>
      </c>
      <c r="AA199">
        <v>0</v>
      </c>
      <c r="AB199">
        <v>0</v>
      </c>
      <c r="AC199">
        <v>0</v>
      </c>
      <c r="AD199">
        <v>0</v>
      </c>
      <c r="AE199">
        <v>0</v>
      </c>
      <c r="AF199">
        <v>0</v>
      </c>
      <c r="AG199">
        <v>0</v>
      </c>
      <c r="AH199">
        <v>0</v>
      </c>
      <c r="AI199">
        <v>48627</v>
      </c>
      <c r="AJ199">
        <v>17209</v>
      </c>
      <c r="AK199">
        <v>0</v>
      </c>
      <c r="AL199">
        <v>0</v>
      </c>
      <c r="AM199">
        <v>0</v>
      </c>
      <c r="AN199">
        <v>0</v>
      </c>
      <c r="AO199">
        <v>1524</v>
      </c>
      <c r="AP199">
        <v>360</v>
      </c>
      <c r="AQ199">
        <v>9785</v>
      </c>
      <c r="AR199">
        <v>0</v>
      </c>
      <c r="AS199">
        <v>17130</v>
      </c>
      <c r="AT199">
        <v>0</v>
      </c>
      <c r="AU199">
        <v>0</v>
      </c>
      <c r="AV199">
        <v>0</v>
      </c>
      <c r="AW199">
        <v>0</v>
      </c>
      <c r="AX199">
        <v>0</v>
      </c>
      <c r="AY199">
        <v>0</v>
      </c>
      <c r="AZ199">
        <v>0</v>
      </c>
      <c r="BA199">
        <v>0</v>
      </c>
      <c r="BB199">
        <v>0</v>
      </c>
      <c r="BC199" s="41">
        <v>479845.56699999998</v>
      </c>
      <c r="BD199">
        <v>479845.56699999998</v>
      </c>
      <c r="BF199">
        <v>321141</v>
      </c>
      <c r="BG199">
        <v>129905.567</v>
      </c>
      <c r="BH199">
        <v>0</v>
      </c>
      <c r="BI199">
        <v>28799</v>
      </c>
      <c r="BJ199">
        <v>479845.56699999998</v>
      </c>
      <c r="BK199">
        <v>0</v>
      </c>
      <c r="BM199">
        <v>235685</v>
      </c>
      <c r="BN199">
        <v>121236.03599999999</v>
      </c>
      <c r="BP199" s="47">
        <f t="shared" si="3"/>
        <v>0</v>
      </c>
    </row>
    <row r="200" spans="1:68" x14ac:dyDescent="0.2">
      <c r="A200" t="s">
        <v>637</v>
      </c>
      <c r="B200">
        <v>2412</v>
      </c>
      <c r="C200" t="s">
        <v>499</v>
      </c>
      <c r="D200" t="s">
        <v>115</v>
      </c>
      <c r="E200" t="s">
        <v>836</v>
      </c>
      <c r="F200">
        <v>1737031.5917288146</v>
      </c>
      <c r="I200">
        <v>4388.7883333333339</v>
      </c>
      <c r="J200">
        <v>3197.4446666666668</v>
      </c>
      <c r="K200">
        <v>445.96100000000001</v>
      </c>
      <c r="L200">
        <v>6833</v>
      </c>
      <c r="M200">
        <v>0</v>
      </c>
      <c r="N200">
        <v>0</v>
      </c>
      <c r="O200">
        <v>0</v>
      </c>
      <c r="P200">
        <v>0</v>
      </c>
      <c r="Q200">
        <v>0</v>
      </c>
      <c r="R200">
        <v>0</v>
      </c>
      <c r="S200">
        <v>0</v>
      </c>
      <c r="T200">
        <v>32512.5</v>
      </c>
      <c r="U200">
        <v>32512.5</v>
      </c>
      <c r="V200">
        <v>31503.75</v>
      </c>
      <c r="W200">
        <v>32176.25</v>
      </c>
      <c r="X200">
        <v>0</v>
      </c>
      <c r="Y200">
        <v>0</v>
      </c>
      <c r="Z200">
        <v>19610</v>
      </c>
      <c r="AA200">
        <v>0</v>
      </c>
      <c r="AB200">
        <v>0</v>
      </c>
      <c r="AC200">
        <v>0</v>
      </c>
      <c r="AD200">
        <v>0</v>
      </c>
      <c r="AE200">
        <v>0</v>
      </c>
      <c r="AF200">
        <v>0</v>
      </c>
      <c r="AG200">
        <v>0</v>
      </c>
      <c r="AH200">
        <v>65087</v>
      </c>
      <c r="AI200">
        <v>59816.1</v>
      </c>
      <c r="AJ200">
        <v>19795</v>
      </c>
      <c r="AK200">
        <v>0</v>
      </c>
      <c r="AL200">
        <v>0</v>
      </c>
      <c r="AM200">
        <v>0</v>
      </c>
      <c r="AN200">
        <v>3600</v>
      </c>
      <c r="AO200">
        <v>0</v>
      </c>
      <c r="AP200">
        <v>0</v>
      </c>
      <c r="AQ200">
        <v>0</v>
      </c>
      <c r="AR200">
        <v>0</v>
      </c>
      <c r="AS200">
        <v>19510</v>
      </c>
      <c r="AT200">
        <v>0</v>
      </c>
      <c r="AU200">
        <v>0</v>
      </c>
      <c r="AV200">
        <v>0</v>
      </c>
      <c r="AW200">
        <v>0</v>
      </c>
      <c r="AX200">
        <v>0</v>
      </c>
      <c r="AY200">
        <v>0</v>
      </c>
      <c r="AZ200">
        <v>0</v>
      </c>
      <c r="BA200">
        <v>0</v>
      </c>
      <c r="BB200">
        <v>0</v>
      </c>
      <c r="BC200" s="41">
        <v>330988.29399999999</v>
      </c>
      <c r="BD200">
        <v>330988.29399999999</v>
      </c>
      <c r="BF200">
        <v>296613.09999999998</v>
      </c>
      <c r="BG200">
        <v>14865.194</v>
      </c>
      <c r="BH200">
        <v>0</v>
      </c>
      <c r="BI200">
        <v>19510</v>
      </c>
      <c r="BJ200">
        <v>330988.29399999999</v>
      </c>
      <c r="BK200">
        <v>0</v>
      </c>
      <c r="BM200">
        <v>128705</v>
      </c>
      <c r="BN200">
        <v>0</v>
      </c>
      <c r="BP200" s="47">
        <f t="shared" si="3"/>
        <v>0</v>
      </c>
    </row>
    <row r="201" spans="1:68" x14ac:dyDescent="0.2">
      <c r="A201" t="s">
        <v>637</v>
      </c>
      <c r="B201">
        <v>3421</v>
      </c>
      <c r="C201" t="s">
        <v>501</v>
      </c>
      <c r="D201" t="s">
        <v>36</v>
      </c>
      <c r="E201" t="s">
        <v>837</v>
      </c>
      <c r="F201">
        <v>3469551.9268806293</v>
      </c>
      <c r="I201">
        <v>8317.3929166666676</v>
      </c>
      <c r="J201">
        <v>10306.914333333334</v>
      </c>
      <c r="K201">
        <v>4990.4357500000006</v>
      </c>
      <c r="L201">
        <v>0</v>
      </c>
      <c r="M201">
        <v>0</v>
      </c>
      <c r="N201">
        <v>0</v>
      </c>
      <c r="O201">
        <v>0</v>
      </c>
      <c r="P201">
        <v>0</v>
      </c>
      <c r="Q201">
        <v>0</v>
      </c>
      <c r="R201">
        <v>0</v>
      </c>
      <c r="S201">
        <v>0</v>
      </c>
      <c r="T201">
        <v>81441.25</v>
      </c>
      <c r="U201">
        <v>81441.25</v>
      </c>
      <c r="V201">
        <v>81441.25</v>
      </c>
      <c r="W201">
        <v>81441.25</v>
      </c>
      <c r="X201">
        <v>0</v>
      </c>
      <c r="Y201">
        <v>0</v>
      </c>
      <c r="Z201">
        <v>23195</v>
      </c>
      <c r="AA201">
        <v>0</v>
      </c>
      <c r="AB201">
        <v>0</v>
      </c>
      <c r="AC201">
        <v>0</v>
      </c>
      <c r="AD201">
        <v>0</v>
      </c>
      <c r="AE201">
        <v>0</v>
      </c>
      <c r="AF201">
        <v>0</v>
      </c>
      <c r="AG201">
        <v>0</v>
      </c>
      <c r="AH201">
        <v>102080</v>
      </c>
      <c r="AI201">
        <v>122675.11</v>
      </c>
      <c r="AJ201">
        <v>39402</v>
      </c>
      <c r="AK201">
        <v>0</v>
      </c>
      <c r="AL201">
        <v>0</v>
      </c>
      <c r="AM201">
        <v>0</v>
      </c>
      <c r="AN201">
        <v>18900</v>
      </c>
      <c r="AO201">
        <v>0</v>
      </c>
      <c r="AP201">
        <v>0</v>
      </c>
      <c r="AQ201">
        <v>0</v>
      </c>
      <c r="AR201">
        <v>0</v>
      </c>
      <c r="AS201">
        <v>38920</v>
      </c>
      <c r="AT201">
        <v>0</v>
      </c>
      <c r="AU201">
        <v>0</v>
      </c>
      <c r="AV201">
        <v>0</v>
      </c>
      <c r="AW201">
        <v>0</v>
      </c>
      <c r="AX201">
        <v>0</v>
      </c>
      <c r="AY201">
        <v>0</v>
      </c>
      <c r="AZ201">
        <v>0</v>
      </c>
      <c r="BA201">
        <v>0</v>
      </c>
      <c r="BB201">
        <v>0</v>
      </c>
      <c r="BC201" s="41">
        <v>694551.853</v>
      </c>
      <c r="BD201">
        <v>694551.853</v>
      </c>
      <c r="BF201">
        <v>632017.11</v>
      </c>
      <c r="BG201">
        <v>23614.743000000002</v>
      </c>
      <c r="BH201">
        <v>0</v>
      </c>
      <c r="BI201">
        <v>38920</v>
      </c>
      <c r="BJ201">
        <v>694551.853</v>
      </c>
      <c r="BK201">
        <v>0</v>
      </c>
      <c r="BM201">
        <v>325765</v>
      </c>
      <c r="BN201">
        <v>0</v>
      </c>
      <c r="BP201" s="47">
        <f t="shared" si="3"/>
        <v>0</v>
      </c>
    </row>
    <row r="202" spans="1:68" x14ac:dyDescent="0.2">
      <c r="A202" t="s">
        <v>641</v>
      </c>
      <c r="B202">
        <v>2227</v>
      </c>
      <c r="C202" t="s">
        <v>503</v>
      </c>
      <c r="D202" t="s">
        <v>36</v>
      </c>
      <c r="E202" t="s">
        <v>838</v>
      </c>
      <c r="F202">
        <v>2014375.4334957199</v>
      </c>
      <c r="I202">
        <v>1957.3804166666666</v>
      </c>
      <c r="J202">
        <v>1565.9043333333334</v>
      </c>
      <c r="K202">
        <v>1174.4282499999999</v>
      </c>
      <c r="L202">
        <v>5432</v>
      </c>
      <c r="M202">
        <v>0</v>
      </c>
      <c r="N202">
        <v>0</v>
      </c>
      <c r="O202">
        <v>0</v>
      </c>
      <c r="P202">
        <v>0</v>
      </c>
      <c r="Q202">
        <v>0</v>
      </c>
      <c r="R202">
        <v>0</v>
      </c>
      <c r="S202">
        <v>0</v>
      </c>
      <c r="T202">
        <v>74983.75</v>
      </c>
      <c r="U202">
        <v>74983.75</v>
      </c>
      <c r="V202">
        <v>72966.25</v>
      </c>
      <c r="W202">
        <v>74311.25</v>
      </c>
      <c r="X202">
        <v>0</v>
      </c>
      <c r="Y202">
        <v>0</v>
      </c>
      <c r="Z202">
        <v>19251</v>
      </c>
      <c r="AA202">
        <v>0</v>
      </c>
      <c r="AB202">
        <v>0</v>
      </c>
      <c r="AC202">
        <v>0</v>
      </c>
      <c r="AD202">
        <v>0</v>
      </c>
      <c r="AE202">
        <v>0</v>
      </c>
      <c r="AF202">
        <v>0</v>
      </c>
      <c r="AG202">
        <v>0</v>
      </c>
      <c r="AH202">
        <v>33421</v>
      </c>
      <c r="AI202">
        <v>58990</v>
      </c>
      <c r="AJ202">
        <v>20877</v>
      </c>
      <c r="AK202">
        <v>0</v>
      </c>
      <c r="AL202">
        <v>0</v>
      </c>
      <c r="AM202">
        <v>0</v>
      </c>
      <c r="AN202">
        <v>1350</v>
      </c>
      <c r="AO202">
        <v>1830</v>
      </c>
      <c r="AP202">
        <v>0</v>
      </c>
      <c r="AQ202">
        <v>0</v>
      </c>
      <c r="AR202">
        <v>0</v>
      </c>
      <c r="AS202">
        <v>17880</v>
      </c>
      <c r="AT202">
        <v>0</v>
      </c>
      <c r="AU202">
        <v>0</v>
      </c>
      <c r="AV202">
        <v>0</v>
      </c>
      <c r="AW202">
        <v>0</v>
      </c>
      <c r="AX202">
        <v>0</v>
      </c>
      <c r="AY202">
        <v>0</v>
      </c>
      <c r="AZ202">
        <v>0</v>
      </c>
      <c r="BA202">
        <v>0</v>
      </c>
      <c r="BB202">
        <v>0</v>
      </c>
      <c r="BC202" s="41">
        <v>460973.71299999999</v>
      </c>
      <c r="BD202">
        <v>460973.71299999999</v>
      </c>
      <c r="BF202">
        <v>431134</v>
      </c>
      <c r="BG202">
        <v>10129.713</v>
      </c>
      <c r="BH202">
        <v>0</v>
      </c>
      <c r="BI202">
        <v>19710</v>
      </c>
      <c r="BJ202">
        <v>460973.71299999999</v>
      </c>
      <c r="BK202">
        <v>0</v>
      </c>
      <c r="BM202">
        <v>297245</v>
      </c>
      <c r="BN202">
        <v>0</v>
      </c>
      <c r="BP202" s="47">
        <f t="shared" si="3"/>
        <v>0</v>
      </c>
    </row>
    <row r="203" spans="1:68" x14ac:dyDescent="0.2">
      <c r="A203" t="s">
        <v>641</v>
      </c>
      <c r="B203">
        <v>2231</v>
      </c>
      <c r="C203" t="s">
        <v>505</v>
      </c>
      <c r="D203" t="s">
        <v>36</v>
      </c>
      <c r="E203" t="s">
        <v>839</v>
      </c>
      <c r="F203">
        <v>1771745.8980279947</v>
      </c>
      <c r="I203">
        <v>1852.0449999999996</v>
      </c>
      <c r="J203">
        <v>1481.6359999999997</v>
      </c>
      <c r="K203">
        <v>1740.2269999999999</v>
      </c>
      <c r="L203">
        <v>0</v>
      </c>
      <c r="M203">
        <v>0</v>
      </c>
      <c r="N203">
        <v>0</v>
      </c>
      <c r="O203">
        <v>0</v>
      </c>
      <c r="P203">
        <v>0</v>
      </c>
      <c r="Q203">
        <v>0</v>
      </c>
      <c r="R203">
        <v>0</v>
      </c>
      <c r="S203">
        <v>0</v>
      </c>
      <c r="T203">
        <v>44048.75</v>
      </c>
      <c r="U203">
        <v>44048.75</v>
      </c>
      <c r="V203">
        <v>44048.75</v>
      </c>
      <c r="W203">
        <v>44048.75</v>
      </c>
      <c r="X203">
        <v>0</v>
      </c>
      <c r="Y203">
        <v>0</v>
      </c>
      <c r="Z203">
        <v>19536</v>
      </c>
      <c r="AA203">
        <v>0</v>
      </c>
      <c r="AB203">
        <v>0</v>
      </c>
      <c r="AC203">
        <v>0</v>
      </c>
      <c r="AD203">
        <v>0</v>
      </c>
      <c r="AE203">
        <v>0</v>
      </c>
      <c r="AF203">
        <v>0</v>
      </c>
      <c r="AG203">
        <v>0</v>
      </c>
      <c r="AH203">
        <v>52655</v>
      </c>
      <c r="AI203">
        <v>58592</v>
      </c>
      <c r="AJ203">
        <v>20736</v>
      </c>
      <c r="AK203">
        <v>0</v>
      </c>
      <c r="AL203">
        <v>0</v>
      </c>
      <c r="AM203">
        <v>0</v>
      </c>
      <c r="AN203">
        <v>6750</v>
      </c>
      <c r="AO203">
        <v>460</v>
      </c>
      <c r="AP203">
        <v>0</v>
      </c>
      <c r="AQ203">
        <v>0</v>
      </c>
      <c r="AR203">
        <v>0</v>
      </c>
      <c r="AS203">
        <v>19040</v>
      </c>
      <c r="AT203">
        <v>0</v>
      </c>
      <c r="AU203">
        <v>0</v>
      </c>
      <c r="AV203">
        <v>0</v>
      </c>
      <c r="AW203">
        <v>0</v>
      </c>
      <c r="AX203">
        <v>0</v>
      </c>
      <c r="AY203">
        <v>0</v>
      </c>
      <c r="AZ203">
        <v>0</v>
      </c>
      <c r="BA203">
        <v>0</v>
      </c>
      <c r="BB203">
        <v>0</v>
      </c>
      <c r="BC203" s="41">
        <v>359037.908</v>
      </c>
      <c r="BD203">
        <v>359037.908</v>
      </c>
      <c r="BF203">
        <v>334464</v>
      </c>
      <c r="BG203">
        <v>5073.9079999999994</v>
      </c>
      <c r="BH203">
        <v>0</v>
      </c>
      <c r="BI203">
        <v>19500</v>
      </c>
      <c r="BJ203">
        <v>359037.908</v>
      </c>
      <c r="BK203">
        <v>0</v>
      </c>
      <c r="BM203">
        <v>176195</v>
      </c>
      <c r="BN203">
        <v>0</v>
      </c>
      <c r="BP203" s="47">
        <f t="shared" si="3"/>
        <v>0</v>
      </c>
    </row>
    <row r="204" spans="1:68" x14ac:dyDescent="0.2">
      <c r="D204" t="s">
        <v>36</v>
      </c>
      <c r="BI204">
        <v>0</v>
      </c>
      <c r="BP204" s="47">
        <f t="shared" si="3"/>
        <v>0</v>
      </c>
    </row>
    <row r="205" spans="1:68" x14ac:dyDescent="0.2">
      <c r="A205" t="s">
        <v>639</v>
      </c>
      <c r="B205">
        <v>5413</v>
      </c>
      <c r="C205" t="s">
        <v>507</v>
      </c>
      <c r="D205" t="s">
        <v>115</v>
      </c>
      <c r="E205" t="s">
        <v>840</v>
      </c>
      <c r="F205">
        <v>5278743.8055610256</v>
      </c>
      <c r="I205">
        <v>7941.3795833333324</v>
      </c>
      <c r="J205">
        <v>6353.1036666666669</v>
      </c>
      <c r="K205">
        <v>5681.6329999999998</v>
      </c>
      <c r="L205">
        <v>26941.363333333335</v>
      </c>
      <c r="M205">
        <v>0</v>
      </c>
      <c r="N205">
        <v>0</v>
      </c>
      <c r="O205">
        <v>0</v>
      </c>
      <c r="P205">
        <v>0</v>
      </c>
      <c r="Q205">
        <v>0</v>
      </c>
      <c r="R205">
        <v>0</v>
      </c>
      <c r="S205">
        <v>0</v>
      </c>
      <c r="T205">
        <v>73818.75</v>
      </c>
      <c r="U205">
        <v>73818.75</v>
      </c>
      <c r="V205">
        <v>71670</v>
      </c>
      <c r="W205">
        <v>73102.5</v>
      </c>
      <c r="X205">
        <v>0</v>
      </c>
      <c r="Y205">
        <v>0</v>
      </c>
      <c r="Z205">
        <v>0</v>
      </c>
      <c r="AA205">
        <v>0</v>
      </c>
      <c r="AB205">
        <v>0</v>
      </c>
      <c r="AC205">
        <v>0</v>
      </c>
      <c r="AD205">
        <v>33592.17</v>
      </c>
      <c r="AE205">
        <v>0</v>
      </c>
      <c r="AF205">
        <v>0</v>
      </c>
      <c r="AG205">
        <v>73729</v>
      </c>
      <c r="AH205">
        <v>0</v>
      </c>
      <c r="AI205">
        <v>283730.31</v>
      </c>
      <c r="AJ205">
        <v>84413</v>
      </c>
      <c r="AK205">
        <v>0</v>
      </c>
      <c r="AL205">
        <v>0</v>
      </c>
      <c r="AM205">
        <v>0</v>
      </c>
      <c r="AN205">
        <v>22950</v>
      </c>
      <c r="AO205">
        <v>18401</v>
      </c>
      <c r="AP205">
        <v>5115</v>
      </c>
      <c r="AQ205">
        <v>10764</v>
      </c>
      <c r="AR205">
        <v>0</v>
      </c>
      <c r="AS205">
        <v>45430</v>
      </c>
      <c r="AT205">
        <v>0</v>
      </c>
      <c r="AU205">
        <v>0</v>
      </c>
      <c r="AV205">
        <v>19570</v>
      </c>
      <c r="AW205">
        <v>0</v>
      </c>
      <c r="AX205">
        <v>0</v>
      </c>
      <c r="AY205">
        <v>0</v>
      </c>
      <c r="AZ205">
        <v>0</v>
      </c>
      <c r="BA205">
        <v>0</v>
      </c>
      <c r="BB205">
        <v>0</v>
      </c>
      <c r="BC205" s="41">
        <v>937021.95958333334</v>
      </c>
      <c r="BD205">
        <v>937021.95958333334</v>
      </c>
      <c r="BF205">
        <v>757232.31</v>
      </c>
      <c r="BG205">
        <v>46917.479583333334</v>
      </c>
      <c r="BH205">
        <v>33592.17</v>
      </c>
      <c r="BI205">
        <v>99280</v>
      </c>
      <c r="BJ205">
        <v>937021.95958333346</v>
      </c>
      <c r="BK205">
        <v>0</v>
      </c>
      <c r="BM205">
        <v>292410</v>
      </c>
      <c r="BN205">
        <v>0</v>
      </c>
      <c r="BP205" s="47">
        <f t="shared" si="3"/>
        <v>0</v>
      </c>
    </row>
    <row r="206" spans="1:68" x14ac:dyDescent="0.2">
      <c r="A206" t="s">
        <v>639</v>
      </c>
      <c r="B206">
        <v>4115</v>
      </c>
      <c r="C206" t="s">
        <v>510</v>
      </c>
      <c r="D206" t="s">
        <v>115</v>
      </c>
      <c r="E206" t="s">
        <v>841</v>
      </c>
      <c r="F206">
        <v>4221842.3681379231</v>
      </c>
      <c r="I206">
        <v>19995.641250000001</v>
      </c>
      <c r="J206">
        <v>17072.160333333333</v>
      </c>
      <c r="K206">
        <v>12804.12025</v>
      </c>
      <c r="L206">
        <v>36252.33</v>
      </c>
      <c r="M206">
        <v>0</v>
      </c>
      <c r="N206">
        <v>0</v>
      </c>
      <c r="O206">
        <v>0</v>
      </c>
      <c r="P206">
        <v>0</v>
      </c>
      <c r="Q206">
        <v>54924</v>
      </c>
      <c r="R206">
        <v>43939</v>
      </c>
      <c r="S206">
        <v>62252</v>
      </c>
      <c r="T206">
        <v>72341.25</v>
      </c>
      <c r="U206">
        <v>72341.25</v>
      </c>
      <c r="V206">
        <v>72341.25</v>
      </c>
      <c r="W206">
        <v>72341.25</v>
      </c>
      <c r="X206">
        <v>0</v>
      </c>
      <c r="Y206">
        <v>0</v>
      </c>
      <c r="Z206">
        <v>0</v>
      </c>
      <c r="AA206">
        <v>0</v>
      </c>
      <c r="AB206">
        <v>0</v>
      </c>
      <c r="AC206">
        <v>0</v>
      </c>
      <c r="AD206">
        <v>60465.91</v>
      </c>
      <c r="AE206">
        <v>0</v>
      </c>
      <c r="AF206">
        <v>0</v>
      </c>
      <c r="AG206">
        <v>0</v>
      </c>
      <c r="AH206">
        <v>0</v>
      </c>
      <c r="AI206">
        <v>194138</v>
      </c>
      <c r="AJ206">
        <v>68703</v>
      </c>
      <c r="AK206">
        <v>0</v>
      </c>
      <c r="AL206">
        <v>0</v>
      </c>
      <c r="AM206">
        <v>0</v>
      </c>
      <c r="AN206">
        <v>21150</v>
      </c>
      <c r="AO206">
        <v>0</v>
      </c>
      <c r="AP206">
        <v>8096</v>
      </c>
      <c r="AQ206">
        <v>0</v>
      </c>
      <c r="AR206">
        <v>0</v>
      </c>
      <c r="AS206">
        <v>31080</v>
      </c>
      <c r="AT206">
        <v>0</v>
      </c>
      <c r="AU206">
        <v>0</v>
      </c>
      <c r="AV206">
        <v>5820</v>
      </c>
      <c r="AW206">
        <v>0</v>
      </c>
      <c r="AX206">
        <v>0</v>
      </c>
      <c r="AY206">
        <v>0</v>
      </c>
      <c r="AZ206">
        <v>0</v>
      </c>
      <c r="BA206">
        <v>0</v>
      </c>
      <c r="BB206">
        <v>0</v>
      </c>
      <c r="BC206" s="41">
        <v>926057.16183333343</v>
      </c>
      <c r="BD206">
        <v>926057.16183333343</v>
      </c>
      <c r="BF206">
        <v>573356</v>
      </c>
      <c r="BG206">
        <v>247239.25183333334</v>
      </c>
      <c r="BH206">
        <v>60465.91</v>
      </c>
      <c r="BI206">
        <v>44996</v>
      </c>
      <c r="BJ206">
        <v>926057.16183333343</v>
      </c>
      <c r="BK206">
        <v>0</v>
      </c>
      <c r="BM206">
        <v>289365</v>
      </c>
      <c r="BN206">
        <v>161115</v>
      </c>
      <c r="BP206" s="47">
        <f t="shared" si="3"/>
        <v>0</v>
      </c>
    </row>
    <row r="207" spans="1:68" x14ac:dyDescent="0.2">
      <c r="A207" t="s">
        <v>639</v>
      </c>
      <c r="B207">
        <v>4801</v>
      </c>
      <c r="C207" t="s">
        <v>512</v>
      </c>
      <c r="D207" t="s">
        <v>115</v>
      </c>
      <c r="E207" t="s">
        <v>842</v>
      </c>
      <c r="F207">
        <v>4244020.4450417599</v>
      </c>
      <c r="I207">
        <v>0</v>
      </c>
      <c r="J207">
        <v>0</v>
      </c>
      <c r="K207">
        <v>0</v>
      </c>
      <c r="L207">
        <v>3703.3333333333335</v>
      </c>
      <c r="M207">
        <v>0</v>
      </c>
      <c r="N207">
        <v>0</v>
      </c>
      <c r="O207">
        <v>0</v>
      </c>
      <c r="P207">
        <v>0</v>
      </c>
      <c r="Q207">
        <v>0</v>
      </c>
      <c r="R207">
        <v>0</v>
      </c>
      <c r="S207">
        <v>0</v>
      </c>
      <c r="T207">
        <v>84703.75</v>
      </c>
      <c r="U207">
        <v>84703.75</v>
      </c>
      <c r="V207">
        <v>83271.25</v>
      </c>
      <c r="W207">
        <v>84226.25</v>
      </c>
      <c r="X207">
        <v>0</v>
      </c>
      <c r="Y207">
        <v>0</v>
      </c>
      <c r="Z207">
        <v>0</v>
      </c>
      <c r="AA207">
        <v>0</v>
      </c>
      <c r="AB207">
        <v>0</v>
      </c>
      <c r="AC207">
        <v>0</v>
      </c>
      <c r="AD207">
        <v>0</v>
      </c>
      <c r="AE207">
        <v>0</v>
      </c>
      <c r="AF207">
        <v>0</v>
      </c>
      <c r="AG207">
        <v>0</v>
      </c>
      <c r="AH207">
        <v>0</v>
      </c>
      <c r="AI207">
        <v>137265.43</v>
      </c>
      <c r="AJ207">
        <v>45436</v>
      </c>
      <c r="AK207">
        <v>0</v>
      </c>
      <c r="AL207">
        <v>0</v>
      </c>
      <c r="AM207">
        <v>0</v>
      </c>
      <c r="AN207">
        <v>4500</v>
      </c>
      <c r="AO207">
        <v>0</v>
      </c>
      <c r="AP207">
        <v>0</v>
      </c>
      <c r="AQ207">
        <v>0</v>
      </c>
      <c r="AR207">
        <v>0</v>
      </c>
      <c r="AS207">
        <v>32480</v>
      </c>
      <c r="AT207">
        <v>0</v>
      </c>
      <c r="AU207">
        <v>0</v>
      </c>
      <c r="AV207">
        <v>13030</v>
      </c>
      <c r="AW207">
        <v>0</v>
      </c>
      <c r="AX207">
        <v>0</v>
      </c>
      <c r="AY207">
        <v>0</v>
      </c>
      <c r="AZ207">
        <v>0</v>
      </c>
      <c r="BA207">
        <v>0</v>
      </c>
      <c r="BB207">
        <v>0</v>
      </c>
      <c r="BC207" s="41">
        <v>573319.76333333331</v>
      </c>
      <c r="BD207">
        <v>573319.76333333331</v>
      </c>
      <c r="BF207">
        <v>524106.43</v>
      </c>
      <c r="BG207">
        <v>3703.3333333333335</v>
      </c>
      <c r="BH207">
        <v>0</v>
      </c>
      <c r="BI207">
        <v>45510</v>
      </c>
      <c r="BJ207">
        <v>573319.76333333331</v>
      </c>
      <c r="BK207">
        <v>0</v>
      </c>
      <c r="BM207">
        <v>336905</v>
      </c>
      <c r="BN207">
        <v>0</v>
      </c>
      <c r="BP207" s="47">
        <f t="shared" si="3"/>
        <v>0</v>
      </c>
    </row>
    <row r="208" spans="1:68" x14ac:dyDescent="0.2">
      <c r="A208" t="s">
        <v>639</v>
      </c>
      <c r="B208">
        <v>5416</v>
      </c>
      <c r="C208" t="s">
        <v>514</v>
      </c>
      <c r="D208" t="s">
        <v>115</v>
      </c>
      <c r="E208" t="s">
        <v>843</v>
      </c>
      <c r="F208">
        <v>6298679.0542773334</v>
      </c>
      <c r="I208">
        <v>12219.313333333335</v>
      </c>
      <c r="J208">
        <v>6596.4936666666672</v>
      </c>
      <c r="K208">
        <v>4416.8379999999997</v>
      </c>
      <c r="L208">
        <v>19733</v>
      </c>
      <c r="M208">
        <v>0</v>
      </c>
      <c r="N208">
        <v>0</v>
      </c>
      <c r="O208">
        <v>0</v>
      </c>
      <c r="P208">
        <v>0</v>
      </c>
      <c r="Q208">
        <v>0</v>
      </c>
      <c r="R208">
        <v>0</v>
      </c>
      <c r="S208">
        <v>0</v>
      </c>
      <c r="T208">
        <v>113948.75</v>
      </c>
      <c r="U208">
        <v>113948.75</v>
      </c>
      <c r="V208">
        <v>112516.25</v>
      </c>
      <c r="W208">
        <v>113471.25</v>
      </c>
      <c r="X208">
        <v>0</v>
      </c>
      <c r="Y208">
        <v>0</v>
      </c>
      <c r="Z208">
        <v>0</v>
      </c>
      <c r="AA208">
        <v>0</v>
      </c>
      <c r="AB208">
        <v>0</v>
      </c>
      <c r="AC208">
        <v>0</v>
      </c>
      <c r="AD208">
        <v>25194.13</v>
      </c>
      <c r="AE208">
        <v>0</v>
      </c>
      <c r="AF208">
        <v>0</v>
      </c>
      <c r="AG208">
        <v>0</v>
      </c>
      <c r="AH208">
        <v>0</v>
      </c>
      <c r="AI208">
        <v>245095.22</v>
      </c>
      <c r="AJ208">
        <v>79098</v>
      </c>
      <c r="AK208">
        <v>0</v>
      </c>
      <c r="AL208">
        <v>0</v>
      </c>
      <c r="AM208">
        <v>0</v>
      </c>
      <c r="AN208">
        <v>40050</v>
      </c>
      <c r="AO208">
        <v>16923</v>
      </c>
      <c r="AP208">
        <v>16725</v>
      </c>
      <c r="AQ208">
        <v>16187</v>
      </c>
      <c r="AR208">
        <v>0</v>
      </c>
      <c r="AS208">
        <v>51200</v>
      </c>
      <c r="AT208">
        <v>4528.7</v>
      </c>
      <c r="AU208">
        <v>0</v>
      </c>
      <c r="AV208">
        <v>15740</v>
      </c>
      <c r="AW208">
        <v>0</v>
      </c>
      <c r="AX208">
        <v>0</v>
      </c>
      <c r="AY208">
        <v>0</v>
      </c>
      <c r="AZ208">
        <v>0</v>
      </c>
      <c r="BA208">
        <v>0</v>
      </c>
      <c r="BB208">
        <v>0</v>
      </c>
      <c r="BC208" s="41">
        <v>1007591.6949999999</v>
      </c>
      <c r="BD208">
        <v>1007591.6949999999</v>
      </c>
      <c r="BF208">
        <v>818128.22</v>
      </c>
      <c r="BG208">
        <v>42965.645000000004</v>
      </c>
      <c r="BH208">
        <v>25194.13</v>
      </c>
      <c r="BI208">
        <v>121303.7</v>
      </c>
      <c r="BJ208">
        <v>1007591.6949999999</v>
      </c>
      <c r="BK208">
        <v>0</v>
      </c>
      <c r="BM208">
        <v>453885</v>
      </c>
      <c r="BN208">
        <v>0</v>
      </c>
      <c r="BP208" s="47">
        <f t="shared" si="3"/>
        <v>0</v>
      </c>
    </row>
    <row r="209" spans="1:68" x14ac:dyDescent="0.2">
      <c r="A209" t="s">
        <v>639</v>
      </c>
      <c r="B209">
        <v>4015</v>
      </c>
      <c r="C209" t="s">
        <v>518</v>
      </c>
      <c r="D209" t="s">
        <v>115</v>
      </c>
      <c r="E209" t="s">
        <v>844</v>
      </c>
      <c r="F209">
        <v>4374250.8881516987</v>
      </c>
      <c r="I209">
        <v>2693.887916666667</v>
      </c>
      <c r="J209">
        <v>6495.6130000000003</v>
      </c>
      <c r="K209">
        <v>6412.6360000000004</v>
      </c>
      <c r="L209">
        <v>0</v>
      </c>
      <c r="M209">
        <v>0</v>
      </c>
      <c r="N209">
        <v>0</v>
      </c>
      <c r="O209">
        <v>0</v>
      </c>
      <c r="P209">
        <v>0</v>
      </c>
      <c r="Q209">
        <v>0</v>
      </c>
      <c r="R209">
        <v>0</v>
      </c>
      <c r="S209">
        <v>0</v>
      </c>
      <c r="T209">
        <v>77116.25</v>
      </c>
      <c r="U209">
        <v>77116.25</v>
      </c>
      <c r="V209">
        <v>77116.25</v>
      </c>
      <c r="W209">
        <v>77116.25</v>
      </c>
      <c r="X209">
        <v>0</v>
      </c>
      <c r="Y209">
        <v>0</v>
      </c>
      <c r="Z209">
        <v>0</v>
      </c>
      <c r="AA209">
        <v>0</v>
      </c>
      <c r="AB209">
        <v>0</v>
      </c>
      <c r="AC209">
        <v>0</v>
      </c>
      <c r="AD209">
        <v>0</v>
      </c>
      <c r="AE209">
        <v>0</v>
      </c>
      <c r="AF209">
        <v>0</v>
      </c>
      <c r="AG209">
        <v>0</v>
      </c>
      <c r="AH209">
        <v>0</v>
      </c>
      <c r="AI209">
        <v>147068</v>
      </c>
      <c r="AJ209">
        <v>52046</v>
      </c>
      <c r="AK209">
        <v>0</v>
      </c>
      <c r="AL209">
        <v>0</v>
      </c>
      <c r="AM209">
        <v>0</v>
      </c>
      <c r="AN209">
        <v>10800</v>
      </c>
      <c r="AO209">
        <v>0</v>
      </c>
      <c r="AP209">
        <v>0</v>
      </c>
      <c r="AQ209">
        <v>0</v>
      </c>
      <c r="AR209">
        <v>0</v>
      </c>
      <c r="AS209">
        <v>34960</v>
      </c>
      <c r="AT209">
        <v>0</v>
      </c>
      <c r="AU209">
        <v>0</v>
      </c>
      <c r="AV209">
        <v>7400</v>
      </c>
      <c r="AW209">
        <v>0</v>
      </c>
      <c r="AX209">
        <v>0</v>
      </c>
      <c r="AY209">
        <v>0</v>
      </c>
      <c r="AZ209">
        <v>0</v>
      </c>
      <c r="BA209">
        <v>0</v>
      </c>
      <c r="BB209">
        <v>0</v>
      </c>
      <c r="BC209" s="41">
        <v>576341.13691666664</v>
      </c>
      <c r="BD209">
        <v>576341.13691666664</v>
      </c>
      <c r="BF209">
        <v>518379</v>
      </c>
      <c r="BG209">
        <v>15602.136916666668</v>
      </c>
      <c r="BH209">
        <v>0</v>
      </c>
      <c r="BI209">
        <v>42360</v>
      </c>
      <c r="BJ209">
        <v>576341.13691666664</v>
      </c>
      <c r="BK209">
        <v>0</v>
      </c>
      <c r="BM209">
        <v>308465</v>
      </c>
      <c r="BN209">
        <v>0</v>
      </c>
      <c r="BP209" s="47">
        <f t="shared" si="3"/>
        <v>0</v>
      </c>
    </row>
    <row r="210" spans="1:68" x14ac:dyDescent="0.2">
      <c r="A210" t="s">
        <v>639</v>
      </c>
      <c r="B210">
        <v>4201</v>
      </c>
      <c r="C210" t="s">
        <v>516</v>
      </c>
      <c r="D210" t="s">
        <v>115</v>
      </c>
      <c r="E210" t="s">
        <v>845</v>
      </c>
      <c r="F210">
        <v>7428178.6771461638</v>
      </c>
      <c r="I210">
        <v>4101.16</v>
      </c>
      <c r="J210">
        <v>5693.7643333333335</v>
      </c>
      <c r="K210">
        <v>4339.5732500000004</v>
      </c>
      <c r="L210">
        <v>0</v>
      </c>
      <c r="M210">
        <v>0</v>
      </c>
      <c r="N210">
        <v>0</v>
      </c>
      <c r="O210">
        <v>0</v>
      </c>
      <c r="P210">
        <v>0</v>
      </c>
      <c r="Q210">
        <v>0</v>
      </c>
      <c r="R210">
        <v>0</v>
      </c>
      <c r="S210">
        <v>0</v>
      </c>
      <c r="T210">
        <v>137260</v>
      </c>
      <c r="U210">
        <v>137260</v>
      </c>
      <c r="V210">
        <v>137260</v>
      </c>
      <c r="W210">
        <v>137260</v>
      </c>
      <c r="X210">
        <v>0</v>
      </c>
      <c r="Y210">
        <v>0</v>
      </c>
      <c r="Z210">
        <v>0</v>
      </c>
      <c r="AA210">
        <v>0</v>
      </c>
      <c r="AB210">
        <v>0</v>
      </c>
      <c r="AC210">
        <v>0</v>
      </c>
      <c r="AD210">
        <v>1614.91</v>
      </c>
      <c r="AE210">
        <v>0</v>
      </c>
      <c r="AF210">
        <v>0</v>
      </c>
      <c r="AG210">
        <v>0</v>
      </c>
      <c r="AH210">
        <v>0</v>
      </c>
      <c r="AI210">
        <v>239280</v>
      </c>
      <c r="AJ210">
        <v>84679</v>
      </c>
      <c r="AK210">
        <v>0</v>
      </c>
      <c r="AL210">
        <v>0</v>
      </c>
      <c r="AM210">
        <v>0</v>
      </c>
      <c r="AN210">
        <v>29250</v>
      </c>
      <c r="AO210">
        <v>0</v>
      </c>
      <c r="AP210">
        <v>0</v>
      </c>
      <c r="AQ210">
        <v>0</v>
      </c>
      <c r="AR210">
        <v>0</v>
      </c>
      <c r="AS210">
        <v>56120</v>
      </c>
      <c r="AT210">
        <v>0</v>
      </c>
      <c r="AU210">
        <v>0</v>
      </c>
      <c r="AV210">
        <v>13030</v>
      </c>
      <c r="AW210">
        <v>0</v>
      </c>
      <c r="AX210">
        <v>0</v>
      </c>
      <c r="AY210">
        <v>0</v>
      </c>
      <c r="AZ210">
        <v>0</v>
      </c>
      <c r="BA210">
        <v>0</v>
      </c>
      <c r="BB210">
        <v>0</v>
      </c>
      <c r="BC210" s="41">
        <v>987148.40758333344</v>
      </c>
      <c r="BD210">
        <v>987148.40758333344</v>
      </c>
      <c r="BF210">
        <v>902249</v>
      </c>
      <c r="BG210">
        <v>14134.497583333334</v>
      </c>
      <c r="BH210">
        <v>1614.91</v>
      </c>
      <c r="BI210">
        <v>69150</v>
      </c>
      <c r="BJ210">
        <v>987148.40758333332</v>
      </c>
      <c r="BK210">
        <v>0</v>
      </c>
      <c r="BM210">
        <v>549040</v>
      </c>
      <c r="BN210">
        <v>0</v>
      </c>
      <c r="BP210" s="47">
        <f t="shared" si="3"/>
        <v>0</v>
      </c>
    </row>
    <row r="211" spans="1:68" x14ac:dyDescent="0.2">
      <c r="A211" t="s">
        <v>639</v>
      </c>
      <c r="B211">
        <v>4223</v>
      </c>
      <c r="C211" t="s">
        <v>520</v>
      </c>
      <c r="D211" t="s">
        <v>115</v>
      </c>
      <c r="E211" t="s">
        <v>846</v>
      </c>
      <c r="F211">
        <v>6777950.9035509545</v>
      </c>
      <c r="I211">
        <v>20009.162916666668</v>
      </c>
      <c r="J211">
        <v>16007.330333333335</v>
      </c>
      <c r="K211">
        <v>12431.75575</v>
      </c>
      <c r="L211">
        <v>8666.6666666666661</v>
      </c>
      <c r="M211">
        <v>0</v>
      </c>
      <c r="N211">
        <v>0</v>
      </c>
      <c r="O211">
        <v>0</v>
      </c>
      <c r="P211">
        <v>0</v>
      </c>
      <c r="Q211">
        <v>0</v>
      </c>
      <c r="R211">
        <v>0</v>
      </c>
      <c r="S211">
        <v>0</v>
      </c>
      <c r="T211">
        <v>158638.75</v>
      </c>
      <c r="U211">
        <v>158638.75</v>
      </c>
      <c r="V211">
        <v>158638.75</v>
      </c>
      <c r="W211">
        <v>158638.75</v>
      </c>
      <c r="X211">
        <v>0</v>
      </c>
      <c r="Y211">
        <v>0</v>
      </c>
      <c r="Z211">
        <v>0</v>
      </c>
      <c r="AA211">
        <v>0</v>
      </c>
      <c r="AB211">
        <v>0</v>
      </c>
      <c r="AC211">
        <v>0</v>
      </c>
      <c r="AD211">
        <v>100776.5</v>
      </c>
      <c r="AE211">
        <v>0</v>
      </c>
      <c r="AF211">
        <v>0</v>
      </c>
      <c r="AG211">
        <v>0</v>
      </c>
      <c r="AH211">
        <v>0</v>
      </c>
      <c r="AI211">
        <v>231451</v>
      </c>
      <c r="AJ211">
        <v>81908</v>
      </c>
      <c r="AK211">
        <v>0</v>
      </c>
      <c r="AL211">
        <v>0</v>
      </c>
      <c r="AM211">
        <v>0</v>
      </c>
      <c r="AN211">
        <v>27450</v>
      </c>
      <c r="AO211">
        <v>0</v>
      </c>
      <c r="AP211">
        <v>0</v>
      </c>
      <c r="AQ211">
        <v>0</v>
      </c>
      <c r="AR211">
        <v>0</v>
      </c>
      <c r="AS211">
        <v>48960</v>
      </c>
      <c r="AT211">
        <v>0</v>
      </c>
      <c r="AU211">
        <v>0</v>
      </c>
      <c r="AV211">
        <v>13030</v>
      </c>
      <c r="AW211">
        <v>0</v>
      </c>
      <c r="AX211">
        <v>0</v>
      </c>
      <c r="AY211">
        <v>0</v>
      </c>
      <c r="AZ211">
        <v>0</v>
      </c>
      <c r="BA211">
        <v>0</v>
      </c>
      <c r="BB211">
        <v>0</v>
      </c>
      <c r="BC211" s="41">
        <v>1195245.4156666668</v>
      </c>
      <c r="BD211">
        <v>1195245.4156666668</v>
      </c>
      <c r="BF211">
        <v>975364</v>
      </c>
      <c r="BG211">
        <v>57114.91566666666</v>
      </c>
      <c r="BH211">
        <v>100776.5</v>
      </c>
      <c r="BI211">
        <v>61990</v>
      </c>
      <c r="BJ211">
        <v>1195245.4156666668</v>
      </c>
      <c r="BK211">
        <v>0</v>
      </c>
      <c r="BM211">
        <v>634555</v>
      </c>
      <c r="BN211">
        <v>0</v>
      </c>
      <c r="BP211" s="47">
        <f t="shared" si="3"/>
        <v>0</v>
      </c>
    </row>
    <row r="212" spans="1:68" x14ac:dyDescent="0.2">
      <c r="A212" t="s">
        <v>641</v>
      </c>
      <c r="B212">
        <v>4063</v>
      </c>
      <c r="C212" t="s">
        <v>522</v>
      </c>
      <c r="D212" t="s">
        <v>36</v>
      </c>
      <c r="E212" t="s">
        <v>847</v>
      </c>
      <c r="F212">
        <v>4538620.9732283344</v>
      </c>
      <c r="I212">
        <v>7522.0291666666672</v>
      </c>
      <c r="J212">
        <v>608.13633333333348</v>
      </c>
      <c r="K212">
        <v>456.10225000000014</v>
      </c>
      <c r="L212">
        <v>0</v>
      </c>
      <c r="M212">
        <v>0</v>
      </c>
      <c r="N212">
        <v>0</v>
      </c>
      <c r="O212">
        <v>0</v>
      </c>
      <c r="P212">
        <v>0</v>
      </c>
      <c r="Q212">
        <v>0</v>
      </c>
      <c r="R212">
        <v>0</v>
      </c>
      <c r="S212">
        <v>0</v>
      </c>
      <c r="T212">
        <v>78310</v>
      </c>
      <c r="U212">
        <v>78310</v>
      </c>
      <c r="V212">
        <v>78310</v>
      </c>
      <c r="W212">
        <v>78310</v>
      </c>
      <c r="X212">
        <v>0</v>
      </c>
      <c r="Y212">
        <v>0</v>
      </c>
      <c r="Z212">
        <v>0</v>
      </c>
      <c r="AA212">
        <v>0</v>
      </c>
      <c r="AB212">
        <v>0</v>
      </c>
      <c r="AC212">
        <v>0</v>
      </c>
      <c r="AD212">
        <v>77516</v>
      </c>
      <c r="AE212">
        <v>0</v>
      </c>
      <c r="AF212">
        <v>0</v>
      </c>
      <c r="AG212">
        <v>0</v>
      </c>
      <c r="AH212">
        <v>0</v>
      </c>
      <c r="AI212">
        <v>124383</v>
      </c>
      <c r="AJ212">
        <v>44017</v>
      </c>
      <c r="AK212">
        <v>0</v>
      </c>
      <c r="AL212">
        <v>0</v>
      </c>
      <c r="AM212">
        <v>0</v>
      </c>
      <c r="AN212">
        <v>15750</v>
      </c>
      <c r="AO212">
        <v>4240</v>
      </c>
      <c r="AP212">
        <v>9450</v>
      </c>
      <c r="AQ212">
        <v>26783</v>
      </c>
      <c r="AR212">
        <v>0</v>
      </c>
      <c r="AS212">
        <v>30660</v>
      </c>
      <c r="AT212">
        <v>0</v>
      </c>
      <c r="AU212">
        <v>0</v>
      </c>
      <c r="AV212">
        <v>14610</v>
      </c>
      <c r="AW212">
        <v>0</v>
      </c>
      <c r="AX212">
        <v>0</v>
      </c>
      <c r="AY212">
        <v>0</v>
      </c>
      <c r="AZ212">
        <v>0</v>
      </c>
      <c r="BA212">
        <v>0</v>
      </c>
      <c r="BB212">
        <v>0</v>
      </c>
      <c r="BC212" s="41">
        <v>669235.26775</v>
      </c>
      <c r="BD212">
        <v>669235.26775</v>
      </c>
      <c r="BF212">
        <v>497390</v>
      </c>
      <c r="BG212">
        <v>8586.2677500000009</v>
      </c>
      <c r="BH212">
        <v>77516</v>
      </c>
      <c r="BI212">
        <v>85743</v>
      </c>
      <c r="BJ212">
        <v>669235.26775</v>
      </c>
      <c r="BK212">
        <v>0</v>
      </c>
      <c r="BM212">
        <v>313240</v>
      </c>
      <c r="BN212">
        <v>0</v>
      </c>
      <c r="BP212" s="47">
        <f t="shared" si="3"/>
        <v>0</v>
      </c>
    </row>
    <row r="213" spans="1:68" x14ac:dyDescent="0.2">
      <c r="A213" t="s">
        <v>637</v>
      </c>
      <c r="B213">
        <v>5415</v>
      </c>
      <c r="C213" t="s">
        <v>524</v>
      </c>
      <c r="D213" t="s">
        <v>36</v>
      </c>
      <c r="E213" t="s">
        <v>848</v>
      </c>
      <c r="F213">
        <v>3716791.1892369026</v>
      </c>
      <c r="I213">
        <v>0</v>
      </c>
      <c r="J213">
        <v>0</v>
      </c>
      <c r="K213">
        <v>1891.2340833333335</v>
      </c>
      <c r="L213">
        <v>7143.333333333333</v>
      </c>
      <c r="M213">
        <v>0</v>
      </c>
      <c r="N213">
        <v>0</v>
      </c>
      <c r="O213">
        <v>0</v>
      </c>
      <c r="P213">
        <v>0</v>
      </c>
      <c r="Q213">
        <v>0</v>
      </c>
      <c r="R213">
        <v>0</v>
      </c>
      <c r="S213">
        <v>0</v>
      </c>
      <c r="T213">
        <v>48175</v>
      </c>
      <c r="U213">
        <v>48175</v>
      </c>
      <c r="V213">
        <v>48175</v>
      </c>
      <c r="W213">
        <v>48175</v>
      </c>
      <c r="X213">
        <v>0</v>
      </c>
      <c r="Y213">
        <v>0</v>
      </c>
      <c r="Z213">
        <v>0</v>
      </c>
      <c r="AA213">
        <v>0</v>
      </c>
      <c r="AB213">
        <v>0</v>
      </c>
      <c r="AC213">
        <v>0</v>
      </c>
      <c r="AD213">
        <v>70543.55</v>
      </c>
      <c r="AE213">
        <v>0</v>
      </c>
      <c r="AF213">
        <v>0</v>
      </c>
      <c r="AG213">
        <v>0</v>
      </c>
      <c r="AH213">
        <v>0</v>
      </c>
      <c r="AI213">
        <v>128293</v>
      </c>
      <c r="AJ213">
        <v>45402</v>
      </c>
      <c r="AK213">
        <v>0</v>
      </c>
      <c r="AL213">
        <v>0</v>
      </c>
      <c r="AM213">
        <v>0</v>
      </c>
      <c r="AN213">
        <v>15750</v>
      </c>
      <c r="AO213">
        <v>9309</v>
      </c>
      <c r="AP213">
        <v>4974</v>
      </c>
      <c r="AQ213">
        <v>13454</v>
      </c>
      <c r="AR213">
        <v>0</v>
      </c>
      <c r="AS213">
        <v>33670</v>
      </c>
      <c r="AT213">
        <v>4164.7</v>
      </c>
      <c r="AU213">
        <v>0</v>
      </c>
      <c r="AV213">
        <v>14160</v>
      </c>
      <c r="AW213">
        <v>0</v>
      </c>
      <c r="AX213">
        <v>0</v>
      </c>
      <c r="AY213">
        <v>0</v>
      </c>
      <c r="AZ213">
        <v>0</v>
      </c>
      <c r="BA213">
        <v>0</v>
      </c>
      <c r="BB213">
        <v>0</v>
      </c>
      <c r="BC213" s="41">
        <v>541454.81741666666</v>
      </c>
      <c r="BD213">
        <v>541454.81741666666</v>
      </c>
      <c r="BF213">
        <v>382145</v>
      </c>
      <c r="BG213">
        <v>9034.5674166666668</v>
      </c>
      <c r="BH213">
        <v>70543.55</v>
      </c>
      <c r="BI213">
        <v>79731.7</v>
      </c>
      <c r="BJ213">
        <v>541454.81741666666</v>
      </c>
      <c r="BK213">
        <v>0</v>
      </c>
      <c r="BM213">
        <v>192700</v>
      </c>
      <c r="BN213">
        <v>0</v>
      </c>
      <c r="BP213" s="47">
        <f t="shared" si="3"/>
        <v>0</v>
      </c>
    </row>
    <row r="214" spans="1:68" x14ac:dyDescent="0.2">
      <c r="A214" t="s">
        <v>639</v>
      </c>
      <c r="B214">
        <v>4245</v>
      </c>
      <c r="C214" t="s">
        <v>526</v>
      </c>
      <c r="D214" t="s">
        <v>115</v>
      </c>
      <c r="E214" t="s">
        <v>849</v>
      </c>
      <c r="F214">
        <v>7838728.2300178064</v>
      </c>
      <c r="I214">
        <v>7686.3995833333338</v>
      </c>
      <c r="J214">
        <v>6149.1196666666674</v>
      </c>
      <c r="K214">
        <v>3697.3530000000005</v>
      </c>
      <c r="L214">
        <v>3492</v>
      </c>
      <c r="M214">
        <v>0</v>
      </c>
      <c r="N214">
        <v>0</v>
      </c>
      <c r="O214">
        <v>0</v>
      </c>
      <c r="P214">
        <v>0</v>
      </c>
      <c r="Q214">
        <v>0</v>
      </c>
      <c r="R214">
        <v>0</v>
      </c>
      <c r="S214">
        <v>0</v>
      </c>
      <c r="T214">
        <v>149696.25</v>
      </c>
      <c r="U214">
        <v>149696.25</v>
      </c>
      <c r="V214">
        <v>148980</v>
      </c>
      <c r="W214">
        <v>149457.5</v>
      </c>
      <c r="X214">
        <v>0</v>
      </c>
      <c r="Y214">
        <v>0</v>
      </c>
      <c r="Z214">
        <v>0</v>
      </c>
      <c r="AA214">
        <v>0</v>
      </c>
      <c r="AB214">
        <v>0</v>
      </c>
      <c r="AC214">
        <v>0</v>
      </c>
      <c r="AD214">
        <v>0</v>
      </c>
      <c r="AE214">
        <v>0</v>
      </c>
      <c r="AF214">
        <v>0</v>
      </c>
      <c r="AG214">
        <v>0</v>
      </c>
      <c r="AH214">
        <v>0</v>
      </c>
      <c r="AI214">
        <v>273497</v>
      </c>
      <c r="AJ214">
        <v>96788</v>
      </c>
      <c r="AK214">
        <v>0</v>
      </c>
      <c r="AL214">
        <v>0</v>
      </c>
      <c r="AM214">
        <v>0</v>
      </c>
      <c r="AN214">
        <v>40950</v>
      </c>
      <c r="AO214">
        <v>1127</v>
      </c>
      <c r="AP214">
        <v>9718</v>
      </c>
      <c r="AQ214">
        <v>6953</v>
      </c>
      <c r="AR214">
        <v>0</v>
      </c>
      <c r="AS214">
        <v>58240</v>
      </c>
      <c r="AT214">
        <v>0</v>
      </c>
      <c r="AU214">
        <v>0</v>
      </c>
      <c r="AV214">
        <v>13030</v>
      </c>
      <c r="AW214">
        <v>0</v>
      </c>
      <c r="AX214">
        <v>0</v>
      </c>
      <c r="AY214">
        <v>0</v>
      </c>
      <c r="AZ214">
        <v>0</v>
      </c>
      <c r="BA214">
        <v>0</v>
      </c>
      <c r="BB214">
        <v>0</v>
      </c>
      <c r="BC214" s="41">
        <v>1119157.87225</v>
      </c>
      <c r="BD214">
        <v>1119157.87225</v>
      </c>
      <c r="BF214">
        <v>1009065</v>
      </c>
      <c r="BG214">
        <v>21024.87225</v>
      </c>
      <c r="BH214">
        <v>0</v>
      </c>
      <c r="BI214">
        <v>89068</v>
      </c>
      <c r="BJ214">
        <v>1119157.87225</v>
      </c>
      <c r="BK214">
        <v>0</v>
      </c>
      <c r="BM214">
        <v>597830</v>
      </c>
      <c r="BN214">
        <v>0</v>
      </c>
      <c r="BP214" s="47">
        <f t="shared" si="3"/>
        <v>0</v>
      </c>
    </row>
    <row r="215" spans="1:68" x14ac:dyDescent="0.2">
      <c r="A215" t="s">
        <v>639</v>
      </c>
      <c r="B215">
        <v>4173</v>
      </c>
      <c r="C215" t="s">
        <v>528</v>
      </c>
      <c r="D215" t="s">
        <v>115</v>
      </c>
      <c r="E215" t="s">
        <v>850</v>
      </c>
      <c r="F215">
        <v>5264529.1883203005</v>
      </c>
      <c r="I215">
        <v>28465.516965157345</v>
      </c>
      <c r="J215">
        <v>29460.785</v>
      </c>
      <c r="K215">
        <v>29409.656999999999</v>
      </c>
      <c r="L215">
        <v>1622</v>
      </c>
      <c r="M215">
        <v>0</v>
      </c>
      <c r="N215">
        <v>0</v>
      </c>
      <c r="O215">
        <v>0</v>
      </c>
      <c r="P215">
        <v>0</v>
      </c>
      <c r="Q215">
        <v>0</v>
      </c>
      <c r="R215">
        <v>0</v>
      </c>
      <c r="S215">
        <v>0</v>
      </c>
      <c r="T215">
        <v>74556.25</v>
      </c>
      <c r="U215">
        <v>74556.25</v>
      </c>
      <c r="V215">
        <v>74556.25</v>
      </c>
      <c r="W215">
        <v>74556.25</v>
      </c>
      <c r="X215">
        <v>0</v>
      </c>
      <c r="Y215">
        <v>0</v>
      </c>
      <c r="Z215">
        <v>0</v>
      </c>
      <c r="AA215">
        <v>0</v>
      </c>
      <c r="AB215">
        <v>0</v>
      </c>
      <c r="AC215">
        <v>0</v>
      </c>
      <c r="AD215">
        <v>0</v>
      </c>
      <c r="AE215">
        <v>0</v>
      </c>
      <c r="AF215">
        <v>0</v>
      </c>
      <c r="AG215">
        <v>0</v>
      </c>
      <c r="AH215">
        <v>0</v>
      </c>
      <c r="AI215">
        <v>168777</v>
      </c>
      <c r="AJ215">
        <v>59728</v>
      </c>
      <c r="AK215">
        <v>0</v>
      </c>
      <c r="AL215">
        <v>0</v>
      </c>
      <c r="AM215">
        <v>0</v>
      </c>
      <c r="AN215">
        <v>13500</v>
      </c>
      <c r="AO215">
        <v>0</v>
      </c>
      <c r="AP215">
        <v>10400</v>
      </c>
      <c r="AQ215">
        <v>0</v>
      </c>
      <c r="AR215">
        <v>0</v>
      </c>
      <c r="AS215">
        <v>41260</v>
      </c>
      <c r="AT215">
        <v>0</v>
      </c>
      <c r="AU215">
        <v>0</v>
      </c>
      <c r="AV215">
        <v>13030</v>
      </c>
      <c r="AW215">
        <v>0</v>
      </c>
      <c r="AX215">
        <v>0</v>
      </c>
      <c r="AY215">
        <v>0</v>
      </c>
      <c r="AZ215">
        <v>0</v>
      </c>
      <c r="BA215">
        <v>0</v>
      </c>
      <c r="BB215">
        <v>0</v>
      </c>
      <c r="BC215" s="41">
        <v>693877.95896515739</v>
      </c>
      <c r="BD215">
        <v>693877.95896515739</v>
      </c>
      <c r="BF215">
        <v>540230</v>
      </c>
      <c r="BG215">
        <v>88957.958965157333</v>
      </c>
      <c r="BH215">
        <v>0</v>
      </c>
      <c r="BI215">
        <v>64690</v>
      </c>
      <c r="BJ215">
        <v>693877.95896515739</v>
      </c>
      <c r="BK215">
        <v>0</v>
      </c>
      <c r="BM215">
        <v>298225</v>
      </c>
      <c r="BN215">
        <v>0</v>
      </c>
      <c r="BP215" s="47">
        <f t="shared" si="3"/>
        <v>0</v>
      </c>
    </row>
    <row r="216" spans="1:68" x14ac:dyDescent="0.2">
      <c r="A216" t="s">
        <v>639</v>
      </c>
      <c r="B216">
        <v>4177</v>
      </c>
      <c r="C216" t="s">
        <v>530</v>
      </c>
      <c r="D216" t="s">
        <v>115</v>
      </c>
      <c r="E216" t="s">
        <v>851</v>
      </c>
      <c r="F216">
        <v>4343062.5042475164</v>
      </c>
      <c r="I216">
        <v>7171.0083333333341</v>
      </c>
      <c r="J216">
        <v>5736.8043333333335</v>
      </c>
      <c r="K216">
        <v>4302.6049999999996</v>
      </c>
      <c r="L216">
        <v>0</v>
      </c>
      <c r="M216">
        <v>0</v>
      </c>
      <c r="N216">
        <v>0</v>
      </c>
      <c r="O216">
        <v>0</v>
      </c>
      <c r="P216">
        <v>0</v>
      </c>
      <c r="Q216">
        <v>0</v>
      </c>
      <c r="R216">
        <v>0</v>
      </c>
      <c r="S216">
        <v>0</v>
      </c>
      <c r="T216">
        <v>90963.75</v>
      </c>
      <c r="U216">
        <v>90963.75</v>
      </c>
      <c r="V216">
        <v>89531.25</v>
      </c>
      <c r="W216">
        <v>90486.25</v>
      </c>
      <c r="X216">
        <v>0</v>
      </c>
      <c r="Y216">
        <v>0</v>
      </c>
      <c r="Z216">
        <v>0</v>
      </c>
      <c r="AA216">
        <v>0</v>
      </c>
      <c r="AB216">
        <v>0</v>
      </c>
      <c r="AC216">
        <v>0</v>
      </c>
      <c r="AD216">
        <v>0</v>
      </c>
      <c r="AE216">
        <v>0</v>
      </c>
      <c r="AF216">
        <v>0</v>
      </c>
      <c r="AG216">
        <v>0</v>
      </c>
      <c r="AH216">
        <v>0</v>
      </c>
      <c r="AI216">
        <v>134943</v>
      </c>
      <c r="AJ216">
        <v>47755</v>
      </c>
      <c r="AK216">
        <v>0</v>
      </c>
      <c r="AL216">
        <v>0</v>
      </c>
      <c r="AM216">
        <v>0</v>
      </c>
      <c r="AN216">
        <v>22500</v>
      </c>
      <c r="AO216">
        <v>19137</v>
      </c>
      <c r="AP216">
        <v>0</v>
      </c>
      <c r="AQ216">
        <v>4734</v>
      </c>
      <c r="AR216">
        <v>0</v>
      </c>
      <c r="AS216">
        <v>34400</v>
      </c>
      <c r="AT216">
        <v>0</v>
      </c>
      <c r="AU216">
        <v>0</v>
      </c>
      <c r="AV216">
        <v>14610</v>
      </c>
      <c r="AW216">
        <v>0</v>
      </c>
      <c r="AX216">
        <v>0</v>
      </c>
      <c r="AY216">
        <v>0</v>
      </c>
      <c r="AZ216">
        <v>0</v>
      </c>
      <c r="BA216">
        <v>0</v>
      </c>
      <c r="BB216">
        <v>0</v>
      </c>
      <c r="BC216" s="41">
        <v>657234.41766666668</v>
      </c>
      <c r="BD216">
        <v>657234.41766666668</v>
      </c>
      <c r="BF216">
        <v>567143</v>
      </c>
      <c r="BG216">
        <v>17210.417666666668</v>
      </c>
      <c r="BH216">
        <v>0</v>
      </c>
      <c r="BI216">
        <v>72881</v>
      </c>
      <c r="BJ216">
        <v>657234.41766666668</v>
      </c>
      <c r="BK216">
        <v>0</v>
      </c>
      <c r="BM216">
        <v>361945</v>
      </c>
      <c r="BN216">
        <v>0</v>
      </c>
      <c r="BP216" s="47">
        <f t="shared" si="3"/>
        <v>0</v>
      </c>
    </row>
    <row r="217" spans="1:68" x14ac:dyDescent="0.2">
      <c r="A217" t="s">
        <v>641</v>
      </c>
      <c r="B217">
        <v>4625</v>
      </c>
      <c r="C217" t="s">
        <v>532</v>
      </c>
      <c r="D217" t="s">
        <v>36</v>
      </c>
      <c r="E217" t="s">
        <v>852</v>
      </c>
      <c r="F217">
        <v>4081276.7534040818</v>
      </c>
      <c r="I217">
        <v>4355.0020833333338</v>
      </c>
      <c r="J217">
        <v>0</v>
      </c>
      <c r="K217">
        <v>0</v>
      </c>
      <c r="L217">
        <v>8000</v>
      </c>
      <c r="M217">
        <v>0</v>
      </c>
      <c r="N217">
        <v>0</v>
      </c>
      <c r="O217">
        <v>0</v>
      </c>
      <c r="P217">
        <v>0</v>
      </c>
      <c r="Q217">
        <v>0</v>
      </c>
      <c r="R217">
        <v>0</v>
      </c>
      <c r="S217">
        <v>0</v>
      </c>
      <c r="T217">
        <v>79742.5</v>
      </c>
      <c r="U217">
        <v>79742.5</v>
      </c>
      <c r="V217">
        <v>79026.25</v>
      </c>
      <c r="W217">
        <v>79503.75</v>
      </c>
      <c r="X217">
        <v>0</v>
      </c>
      <c r="Y217">
        <v>0</v>
      </c>
      <c r="Z217">
        <v>0</v>
      </c>
      <c r="AA217">
        <v>0</v>
      </c>
      <c r="AB217">
        <v>0</v>
      </c>
      <c r="AC217">
        <v>0</v>
      </c>
      <c r="AD217">
        <v>0</v>
      </c>
      <c r="AE217">
        <v>0</v>
      </c>
      <c r="AF217">
        <v>0</v>
      </c>
      <c r="AG217">
        <v>0</v>
      </c>
      <c r="AH217">
        <v>0</v>
      </c>
      <c r="AI217">
        <v>120764</v>
      </c>
      <c r="AJ217">
        <v>42737</v>
      </c>
      <c r="AK217">
        <v>0</v>
      </c>
      <c r="AL217">
        <v>0</v>
      </c>
      <c r="AM217">
        <v>0</v>
      </c>
      <c r="AN217">
        <v>0</v>
      </c>
      <c r="AO217">
        <v>34889</v>
      </c>
      <c r="AP217">
        <v>0</v>
      </c>
      <c r="AQ217">
        <v>12865</v>
      </c>
      <c r="AR217">
        <v>0</v>
      </c>
      <c r="AS217">
        <v>28940</v>
      </c>
      <c r="AT217">
        <v>0</v>
      </c>
      <c r="AU217">
        <v>0</v>
      </c>
      <c r="AV217">
        <v>13030</v>
      </c>
      <c r="AW217">
        <v>0</v>
      </c>
      <c r="AX217">
        <v>0</v>
      </c>
      <c r="AY217">
        <v>0</v>
      </c>
      <c r="AZ217">
        <v>0</v>
      </c>
      <c r="BA217">
        <v>0</v>
      </c>
      <c r="BB217">
        <v>0</v>
      </c>
      <c r="BC217" s="41">
        <v>583595.00208333333</v>
      </c>
      <c r="BD217">
        <v>583595.00208333333</v>
      </c>
      <c r="BF217">
        <v>481516</v>
      </c>
      <c r="BG217">
        <v>12355.002083333333</v>
      </c>
      <c r="BH217">
        <v>0</v>
      </c>
      <c r="BI217">
        <v>89724</v>
      </c>
      <c r="BJ217">
        <v>583595.00208333333</v>
      </c>
      <c r="BK217">
        <v>0</v>
      </c>
      <c r="BM217">
        <v>318015</v>
      </c>
      <c r="BN217">
        <v>0</v>
      </c>
      <c r="BP217" s="47">
        <f t="shared" si="3"/>
        <v>0</v>
      </c>
    </row>
    <row r="218" spans="1:68" x14ac:dyDescent="0.2">
      <c r="A218" t="s">
        <v>639</v>
      </c>
      <c r="B218">
        <v>4606</v>
      </c>
      <c r="C218" t="s">
        <v>534</v>
      </c>
      <c r="D218" t="s">
        <v>115</v>
      </c>
      <c r="E218" t="s">
        <v>853</v>
      </c>
      <c r="F218">
        <v>4542504.1711342223</v>
      </c>
      <c r="I218">
        <v>6346.6695833333324</v>
      </c>
      <c r="J218">
        <v>6227.4976666666671</v>
      </c>
      <c r="K218">
        <v>4670.6232500000006</v>
      </c>
      <c r="L218">
        <v>0</v>
      </c>
      <c r="M218">
        <v>0</v>
      </c>
      <c r="N218">
        <v>0</v>
      </c>
      <c r="O218">
        <v>0</v>
      </c>
      <c r="P218">
        <v>0</v>
      </c>
      <c r="Q218">
        <v>0</v>
      </c>
      <c r="R218">
        <v>0</v>
      </c>
      <c r="S218">
        <v>0</v>
      </c>
      <c r="T218">
        <v>64835</v>
      </c>
      <c r="U218">
        <v>64835</v>
      </c>
      <c r="V218">
        <v>64118.75</v>
      </c>
      <c r="W218">
        <v>64596.25</v>
      </c>
      <c r="X218">
        <v>0</v>
      </c>
      <c r="Y218">
        <v>0</v>
      </c>
      <c r="Z218">
        <v>0</v>
      </c>
      <c r="AA218">
        <v>0</v>
      </c>
      <c r="AB218">
        <v>0</v>
      </c>
      <c r="AC218">
        <v>0</v>
      </c>
      <c r="AD218">
        <v>0</v>
      </c>
      <c r="AE218">
        <v>0</v>
      </c>
      <c r="AF218">
        <v>0</v>
      </c>
      <c r="AG218">
        <v>2961</v>
      </c>
      <c r="AH218">
        <v>0</v>
      </c>
      <c r="AI218">
        <v>197156</v>
      </c>
      <c r="AJ218">
        <v>69771</v>
      </c>
      <c r="AK218">
        <v>0</v>
      </c>
      <c r="AL218">
        <v>0</v>
      </c>
      <c r="AM218">
        <v>0</v>
      </c>
      <c r="AN218">
        <v>1350</v>
      </c>
      <c r="AO218">
        <v>0</v>
      </c>
      <c r="AP218">
        <v>2766</v>
      </c>
      <c r="AQ218">
        <v>0</v>
      </c>
      <c r="AR218">
        <v>0</v>
      </c>
      <c r="AS218">
        <v>38830</v>
      </c>
      <c r="AT218">
        <v>0</v>
      </c>
      <c r="AU218">
        <v>0</v>
      </c>
      <c r="AV218">
        <v>720</v>
      </c>
      <c r="AW218">
        <v>0</v>
      </c>
      <c r="AX218">
        <v>0</v>
      </c>
      <c r="AY218">
        <v>0</v>
      </c>
      <c r="AZ218">
        <v>0</v>
      </c>
      <c r="BA218">
        <v>0</v>
      </c>
      <c r="BB218">
        <v>0</v>
      </c>
      <c r="BC218" s="41">
        <v>589183.7905</v>
      </c>
      <c r="BD218">
        <v>589183.7905</v>
      </c>
      <c r="BF218">
        <v>529623</v>
      </c>
      <c r="BG218">
        <v>17244.790499999999</v>
      </c>
      <c r="BH218">
        <v>0</v>
      </c>
      <c r="BI218">
        <v>42316</v>
      </c>
      <c r="BJ218">
        <v>589183.7905</v>
      </c>
      <c r="BK218">
        <v>0</v>
      </c>
      <c r="BM218">
        <v>258385</v>
      </c>
      <c r="BN218">
        <v>0</v>
      </c>
      <c r="BP218" s="47">
        <f t="shared" si="3"/>
        <v>0</v>
      </c>
    </row>
    <row r="219" spans="1:68" x14ac:dyDescent="0.2">
      <c r="A219" t="s">
        <v>639</v>
      </c>
      <c r="B219">
        <v>4237</v>
      </c>
      <c r="C219" t="s">
        <v>536</v>
      </c>
      <c r="D219" t="s">
        <v>115</v>
      </c>
      <c r="E219" t="s">
        <v>854</v>
      </c>
      <c r="F219">
        <v>8906917.0522139743</v>
      </c>
      <c r="I219">
        <v>10581.908333333333</v>
      </c>
      <c r="J219">
        <v>5792.4863333333333</v>
      </c>
      <c r="K219">
        <v>6010.1014999999998</v>
      </c>
      <c r="L219">
        <v>4657</v>
      </c>
      <c r="M219">
        <v>0</v>
      </c>
      <c r="N219">
        <v>0</v>
      </c>
      <c r="O219">
        <v>0</v>
      </c>
      <c r="P219">
        <v>0</v>
      </c>
      <c r="Q219">
        <v>0</v>
      </c>
      <c r="R219">
        <v>0</v>
      </c>
      <c r="S219">
        <v>0</v>
      </c>
      <c r="T219">
        <v>180603.75</v>
      </c>
      <c r="U219">
        <v>180603.75</v>
      </c>
      <c r="V219">
        <v>180603.75</v>
      </c>
      <c r="W219">
        <v>180603.75</v>
      </c>
      <c r="X219">
        <v>0</v>
      </c>
      <c r="Y219">
        <v>0</v>
      </c>
      <c r="Z219">
        <v>0</v>
      </c>
      <c r="AA219">
        <v>0</v>
      </c>
      <c r="AB219">
        <v>0</v>
      </c>
      <c r="AC219">
        <v>0</v>
      </c>
      <c r="AD219">
        <v>50388.25</v>
      </c>
      <c r="AE219">
        <v>0</v>
      </c>
      <c r="AF219">
        <v>0</v>
      </c>
      <c r="AG219">
        <v>0</v>
      </c>
      <c r="AH219">
        <v>0</v>
      </c>
      <c r="AI219">
        <v>356545</v>
      </c>
      <c r="AJ219">
        <v>126177</v>
      </c>
      <c r="AK219">
        <v>0</v>
      </c>
      <c r="AL219">
        <v>0</v>
      </c>
      <c r="AM219">
        <v>0</v>
      </c>
      <c r="AN219">
        <v>25650</v>
      </c>
      <c r="AO219">
        <v>0</v>
      </c>
      <c r="AP219">
        <v>15759</v>
      </c>
      <c r="AQ219">
        <v>9818</v>
      </c>
      <c r="AR219">
        <v>0</v>
      </c>
      <c r="AS219">
        <v>73040</v>
      </c>
      <c r="AT219">
        <v>0</v>
      </c>
      <c r="AU219">
        <v>0</v>
      </c>
      <c r="AV219">
        <v>14610</v>
      </c>
      <c r="AW219">
        <v>0</v>
      </c>
      <c r="AX219">
        <v>0</v>
      </c>
      <c r="AY219">
        <v>0</v>
      </c>
      <c r="AZ219">
        <v>0</v>
      </c>
      <c r="BA219">
        <v>0</v>
      </c>
      <c r="BB219">
        <v>0</v>
      </c>
      <c r="BC219" s="41">
        <v>1421443.7461666667</v>
      </c>
      <c r="BD219">
        <v>1421443.7461666667</v>
      </c>
      <c r="BF219">
        <v>1230787</v>
      </c>
      <c r="BG219">
        <v>27041.496166666668</v>
      </c>
      <c r="BH219">
        <v>50388.25</v>
      </c>
      <c r="BI219">
        <v>113227</v>
      </c>
      <c r="BJ219">
        <v>1421443.7461666667</v>
      </c>
      <c r="BK219">
        <v>0</v>
      </c>
      <c r="BM219">
        <v>722415</v>
      </c>
      <c r="BN219">
        <v>0</v>
      </c>
      <c r="BP219" s="47">
        <f t="shared" si="3"/>
        <v>0</v>
      </c>
    </row>
    <row r="220" spans="1:68" x14ac:dyDescent="0.2">
      <c r="A220" t="s">
        <v>639</v>
      </c>
      <c r="B220">
        <v>4188</v>
      </c>
      <c r="C220" t="s">
        <v>538</v>
      </c>
      <c r="D220" t="s">
        <v>115</v>
      </c>
      <c r="E220" t="s">
        <v>855</v>
      </c>
      <c r="F220">
        <v>4238193.1482916111</v>
      </c>
      <c r="I220">
        <v>1913.4945833333336</v>
      </c>
      <c r="J220">
        <v>3224.1603333333333</v>
      </c>
      <c r="K220">
        <v>2564.6202499999999</v>
      </c>
      <c r="L220">
        <v>0</v>
      </c>
      <c r="M220">
        <v>0</v>
      </c>
      <c r="N220">
        <v>0</v>
      </c>
      <c r="O220">
        <v>0</v>
      </c>
      <c r="P220">
        <v>0</v>
      </c>
      <c r="Q220">
        <v>0</v>
      </c>
      <c r="R220">
        <v>0</v>
      </c>
      <c r="S220">
        <v>0</v>
      </c>
      <c r="T220">
        <v>68598.75</v>
      </c>
      <c r="U220">
        <v>68598.75</v>
      </c>
      <c r="V220">
        <v>67882.5</v>
      </c>
      <c r="W220">
        <v>68360</v>
      </c>
      <c r="X220">
        <v>0</v>
      </c>
      <c r="Y220">
        <v>0</v>
      </c>
      <c r="Z220">
        <v>0</v>
      </c>
      <c r="AA220">
        <v>0</v>
      </c>
      <c r="AB220">
        <v>0</v>
      </c>
      <c r="AC220">
        <v>0</v>
      </c>
      <c r="AD220">
        <v>0</v>
      </c>
      <c r="AE220">
        <v>0</v>
      </c>
      <c r="AF220">
        <v>0</v>
      </c>
      <c r="AG220">
        <v>0</v>
      </c>
      <c r="AH220">
        <v>0</v>
      </c>
      <c r="AI220">
        <v>130054</v>
      </c>
      <c r="AJ220">
        <v>46025</v>
      </c>
      <c r="AK220">
        <v>0</v>
      </c>
      <c r="AL220">
        <v>0</v>
      </c>
      <c r="AM220">
        <v>0</v>
      </c>
      <c r="AN220">
        <v>2700</v>
      </c>
      <c r="AO220">
        <v>3888</v>
      </c>
      <c r="AP220">
        <v>987</v>
      </c>
      <c r="AQ220">
        <v>1172</v>
      </c>
      <c r="AR220">
        <v>0</v>
      </c>
      <c r="AS220">
        <v>28420</v>
      </c>
      <c r="AT220">
        <v>0</v>
      </c>
      <c r="AU220">
        <v>0</v>
      </c>
      <c r="AV220">
        <v>13030</v>
      </c>
      <c r="AW220">
        <v>0</v>
      </c>
      <c r="AX220">
        <v>0</v>
      </c>
      <c r="AY220">
        <v>0</v>
      </c>
      <c r="AZ220">
        <v>0</v>
      </c>
      <c r="BA220">
        <v>0</v>
      </c>
      <c r="BB220">
        <v>0</v>
      </c>
      <c r="BC220" s="41">
        <v>507418.27516666666</v>
      </c>
      <c r="BD220">
        <v>507418.27516666666</v>
      </c>
      <c r="BF220">
        <v>452219</v>
      </c>
      <c r="BG220">
        <v>7702.2751666666663</v>
      </c>
      <c r="BH220">
        <v>0</v>
      </c>
      <c r="BI220">
        <v>47497</v>
      </c>
      <c r="BJ220">
        <v>507418.27516666666</v>
      </c>
      <c r="BK220">
        <v>0</v>
      </c>
      <c r="BM220">
        <v>273440</v>
      </c>
      <c r="BN220">
        <v>0</v>
      </c>
      <c r="BP220" s="47">
        <f t="shared" si="3"/>
        <v>0</v>
      </c>
    </row>
    <row r="221" spans="1:68" x14ac:dyDescent="0.2">
      <c r="A221" t="s">
        <v>641</v>
      </c>
      <c r="B221">
        <v>4187</v>
      </c>
      <c r="C221" t="s">
        <v>540</v>
      </c>
      <c r="D221" t="s">
        <v>36</v>
      </c>
      <c r="E221" t="s">
        <v>856</v>
      </c>
      <c r="F221">
        <v>3942313.082753934</v>
      </c>
      <c r="I221">
        <v>0</v>
      </c>
      <c r="J221">
        <v>0</v>
      </c>
      <c r="K221">
        <v>0</v>
      </c>
      <c r="L221">
        <v>0</v>
      </c>
      <c r="M221">
        <v>0</v>
      </c>
      <c r="N221">
        <v>0</v>
      </c>
      <c r="O221">
        <v>0</v>
      </c>
      <c r="P221">
        <v>0</v>
      </c>
      <c r="Q221">
        <v>0</v>
      </c>
      <c r="R221">
        <v>0</v>
      </c>
      <c r="S221">
        <v>0</v>
      </c>
      <c r="T221">
        <v>77302.5</v>
      </c>
      <c r="U221">
        <v>77302.5</v>
      </c>
      <c r="V221">
        <v>77302.5</v>
      </c>
      <c r="W221">
        <v>77302.5</v>
      </c>
      <c r="X221">
        <v>0</v>
      </c>
      <c r="Y221">
        <v>0</v>
      </c>
      <c r="Z221">
        <v>0</v>
      </c>
      <c r="AA221">
        <v>0</v>
      </c>
      <c r="AB221">
        <v>0</v>
      </c>
      <c r="AC221">
        <v>0</v>
      </c>
      <c r="AD221">
        <v>51677.2</v>
      </c>
      <c r="AE221">
        <v>0</v>
      </c>
      <c r="AF221">
        <v>0</v>
      </c>
      <c r="AG221">
        <v>0</v>
      </c>
      <c r="AH221">
        <v>0</v>
      </c>
      <c r="AI221">
        <v>126143</v>
      </c>
      <c r="AJ221">
        <v>44641</v>
      </c>
      <c r="AK221">
        <v>0</v>
      </c>
      <c r="AL221">
        <v>0</v>
      </c>
      <c r="AM221">
        <v>0</v>
      </c>
      <c r="AN221">
        <v>8100</v>
      </c>
      <c r="AO221">
        <v>5240</v>
      </c>
      <c r="AP221">
        <v>600</v>
      </c>
      <c r="AQ221">
        <v>2805</v>
      </c>
      <c r="AR221">
        <v>0</v>
      </c>
      <c r="AS221">
        <v>31740</v>
      </c>
      <c r="AT221">
        <v>0</v>
      </c>
      <c r="AU221">
        <v>0</v>
      </c>
      <c r="AV221">
        <v>13030</v>
      </c>
      <c r="AW221">
        <v>0</v>
      </c>
      <c r="AX221">
        <v>0</v>
      </c>
      <c r="AY221">
        <v>0</v>
      </c>
      <c r="AZ221">
        <v>0</v>
      </c>
      <c r="BA221">
        <v>0</v>
      </c>
      <c r="BB221">
        <v>0</v>
      </c>
      <c r="BC221" s="41">
        <v>593186.19999999995</v>
      </c>
      <c r="BD221">
        <v>593186.19999999995</v>
      </c>
      <c r="BF221">
        <v>488094</v>
      </c>
      <c r="BG221">
        <v>0</v>
      </c>
      <c r="BH221">
        <v>51677.2</v>
      </c>
      <c r="BI221">
        <v>53415</v>
      </c>
      <c r="BJ221">
        <v>593186.19999999995</v>
      </c>
      <c r="BK221">
        <v>0</v>
      </c>
      <c r="BM221">
        <v>309210</v>
      </c>
      <c r="BN221">
        <v>0</v>
      </c>
      <c r="BP221" s="47">
        <f t="shared" si="3"/>
        <v>0</v>
      </c>
    </row>
    <row r="222" spans="1:68" x14ac:dyDescent="0.2">
      <c r="A222" t="s">
        <v>639</v>
      </c>
      <c r="B222">
        <v>4193</v>
      </c>
      <c r="C222" t="s">
        <v>542</v>
      </c>
      <c r="D222" t="s">
        <v>36</v>
      </c>
      <c r="E222" t="s">
        <v>857</v>
      </c>
      <c r="F222">
        <v>3770956.0662121237</v>
      </c>
      <c r="I222">
        <v>4102.9791666666661</v>
      </c>
      <c r="J222">
        <v>4617.3833333333332</v>
      </c>
      <c r="K222">
        <v>3529.7874999999999</v>
      </c>
      <c r="L222">
        <v>7068.3333333333339</v>
      </c>
      <c r="M222">
        <v>0</v>
      </c>
      <c r="N222">
        <v>0</v>
      </c>
      <c r="O222">
        <v>0</v>
      </c>
      <c r="P222">
        <v>0</v>
      </c>
      <c r="Q222">
        <v>0</v>
      </c>
      <c r="R222">
        <v>0</v>
      </c>
      <c r="S222">
        <v>0</v>
      </c>
      <c r="T222">
        <v>52451.25</v>
      </c>
      <c r="U222">
        <v>52451.25</v>
      </c>
      <c r="V222">
        <v>52451.25</v>
      </c>
      <c r="W222">
        <v>52451.25</v>
      </c>
      <c r="X222">
        <v>0</v>
      </c>
      <c r="Y222">
        <v>0</v>
      </c>
      <c r="Z222">
        <v>0</v>
      </c>
      <c r="AA222">
        <v>0</v>
      </c>
      <c r="AB222">
        <v>0</v>
      </c>
      <c r="AC222">
        <v>0</v>
      </c>
      <c r="AD222">
        <v>0</v>
      </c>
      <c r="AE222">
        <v>0</v>
      </c>
      <c r="AF222">
        <v>0</v>
      </c>
      <c r="AG222">
        <v>0</v>
      </c>
      <c r="AH222">
        <v>0</v>
      </c>
      <c r="AI222">
        <v>127121</v>
      </c>
      <c r="AJ222">
        <v>44987</v>
      </c>
      <c r="AK222">
        <v>0</v>
      </c>
      <c r="AL222">
        <v>0</v>
      </c>
      <c r="AM222">
        <v>0</v>
      </c>
      <c r="AN222">
        <v>12600</v>
      </c>
      <c r="AO222">
        <v>24917</v>
      </c>
      <c r="AP222">
        <v>7764</v>
      </c>
      <c r="AQ222">
        <v>14329</v>
      </c>
      <c r="AR222">
        <v>2549</v>
      </c>
      <c r="AS222">
        <v>30520</v>
      </c>
      <c r="AT222">
        <v>0</v>
      </c>
      <c r="AU222">
        <v>0</v>
      </c>
      <c r="AV222">
        <v>13030</v>
      </c>
      <c r="AW222">
        <v>0</v>
      </c>
      <c r="AX222">
        <v>0</v>
      </c>
      <c r="AY222">
        <v>0</v>
      </c>
      <c r="AZ222">
        <v>0</v>
      </c>
      <c r="BA222">
        <v>0</v>
      </c>
      <c r="BB222">
        <v>0</v>
      </c>
      <c r="BC222" s="41">
        <v>506940.48333333334</v>
      </c>
      <c r="BD222">
        <v>506940.48333333334</v>
      </c>
      <c r="BF222">
        <v>394513</v>
      </c>
      <c r="BG222">
        <v>19318.483333333334</v>
      </c>
      <c r="BH222">
        <v>0</v>
      </c>
      <c r="BI222">
        <v>93109</v>
      </c>
      <c r="BJ222">
        <v>506940.48333333334</v>
      </c>
      <c r="BK222">
        <v>0</v>
      </c>
      <c r="BM222">
        <v>209805</v>
      </c>
      <c r="BN222">
        <v>0</v>
      </c>
      <c r="BP222" s="47">
        <f t="shared" si="3"/>
        <v>0</v>
      </c>
    </row>
    <row r="223" spans="1:68" x14ac:dyDescent="0.2">
      <c r="D223" t="s">
        <v>36</v>
      </c>
      <c r="AO223">
        <v>0</v>
      </c>
      <c r="AP223">
        <v>0</v>
      </c>
      <c r="AQ223">
        <v>0</v>
      </c>
      <c r="AR223">
        <v>0</v>
      </c>
      <c r="BI223">
        <v>0</v>
      </c>
      <c r="BP223" s="47">
        <f t="shared" si="3"/>
        <v>0</v>
      </c>
    </row>
    <row r="224" spans="1:68" x14ac:dyDescent="0.2">
      <c r="A224" t="s">
        <v>641</v>
      </c>
      <c r="B224">
        <v>7016</v>
      </c>
      <c r="C224" t="s">
        <v>544</v>
      </c>
      <c r="D224" t="s">
        <v>36</v>
      </c>
      <c r="E224" t="s">
        <v>858</v>
      </c>
      <c r="I224">
        <v>0</v>
      </c>
      <c r="J224">
        <v>0</v>
      </c>
      <c r="K224">
        <v>0</v>
      </c>
      <c r="L224">
        <v>0</v>
      </c>
      <c r="M224">
        <v>0</v>
      </c>
      <c r="N224">
        <v>3669180.5522895632</v>
      </c>
      <c r="O224">
        <v>0</v>
      </c>
      <c r="P224">
        <v>0</v>
      </c>
      <c r="Q224">
        <v>0</v>
      </c>
      <c r="R224">
        <v>0</v>
      </c>
      <c r="S224">
        <v>0</v>
      </c>
      <c r="T224">
        <v>10266.25</v>
      </c>
      <c r="U224">
        <v>10266.25</v>
      </c>
      <c r="V224">
        <v>10266.25</v>
      </c>
      <c r="W224">
        <v>10266.25</v>
      </c>
      <c r="X224">
        <v>0</v>
      </c>
      <c r="Y224">
        <v>0</v>
      </c>
      <c r="Z224">
        <v>0</v>
      </c>
      <c r="AA224">
        <v>0</v>
      </c>
      <c r="AB224">
        <v>10292.380000000001</v>
      </c>
      <c r="AC224">
        <v>0</v>
      </c>
      <c r="AD224">
        <v>0</v>
      </c>
      <c r="AE224">
        <v>0</v>
      </c>
      <c r="AF224">
        <v>0</v>
      </c>
      <c r="AG224">
        <v>0</v>
      </c>
      <c r="AH224">
        <v>0</v>
      </c>
      <c r="AI224">
        <v>79100.876293084439</v>
      </c>
      <c r="AJ224">
        <v>28542.69271845105</v>
      </c>
      <c r="AK224">
        <v>0</v>
      </c>
      <c r="AL224">
        <v>0</v>
      </c>
      <c r="AM224">
        <v>0</v>
      </c>
      <c r="AN224">
        <v>3600</v>
      </c>
      <c r="AO224">
        <v>0</v>
      </c>
      <c r="AP224">
        <v>0</v>
      </c>
      <c r="AQ224">
        <v>4885</v>
      </c>
      <c r="AR224">
        <v>0</v>
      </c>
      <c r="AS224">
        <v>22400</v>
      </c>
      <c r="AT224">
        <v>0</v>
      </c>
      <c r="AU224">
        <v>0</v>
      </c>
      <c r="AV224">
        <v>13750</v>
      </c>
      <c r="AW224">
        <v>0</v>
      </c>
      <c r="AX224">
        <v>0</v>
      </c>
      <c r="AY224">
        <v>0</v>
      </c>
      <c r="AZ224">
        <v>0</v>
      </c>
      <c r="BA224">
        <v>0</v>
      </c>
      <c r="BB224">
        <v>0</v>
      </c>
      <c r="BC224" s="41">
        <v>3872816.5013010986</v>
      </c>
      <c r="BD224">
        <v>3872816.5013010986</v>
      </c>
      <c r="BF224">
        <v>152308.5690115355</v>
      </c>
      <c r="BG224">
        <v>3669180.5522895632</v>
      </c>
      <c r="BH224">
        <v>0</v>
      </c>
      <c r="BI224">
        <v>51327.380000000005</v>
      </c>
      <c r="BJ224">
        <v>3872816.5013010986</v>
      </c>
      <c r="BK224">
        <v>0</v>
      </c>
      <c r="BM224">
        <v>41065</v>
      </c>
      <c r="BN224">
        <v>0</v>
      </c>
      <c r="BP224" s="47">
        <f t="shared" si="3"/>
        <v>0</v>
      </c>
    </row>
    <row r="225" spans="1:68" x14ac:dyDescent="0.2">
      <c r="A225" t="s">
        <v>641</v>
      </c>
      <c r="B225">
        <v>7052</v>
      </c>
      <c r="C225" t="s">
        <v>547</v>
      </c>
      <c r="D225" t="s">
        <v>36</v>
      </c>
      <c r="E225" t="s">
        <v>859</v>
      </c>
      <c r="I225">
        <v>0</v>
      </c>
      <c r="J225">
        <v>0</v>
      </c>
      <c r="K225">
        <v>0</v>
      </c>
      <c r="L225">
        <v>0</v>
      </c>
      <c r="M225">
        <v>0</v>
      </c>
      <c r="N225">
        <v>938988.39859035437</v>
      </c>
      <c r="O225">
        <v>0</v>
      </c>
      <c r="P225">
        <v>0</v>
      </c>
      <c r="Q225">
        <v>0</v>
      </c>
      <c r="R225">
        <v>0</v>
      </c>
      <c r="S225">
        <v>0</v>
      </c>
      <c r="T225">
        <v>13613.75</v>
      </c>
      <c r="U225">
        <v>13613.75</v>
      </c>
      <c r="V225">
        <v>12605</v>
      </c>
      <c r="W225">
        <v>13277.5</v>
      </c>
      <c r="X225">
        <v>0</v>
      </c>
      <c r="Y225">
        <v>0</v>
      </c>
      <c r="Z225">
        <v>16720</v>
      </c>
      <c r="AA225">
        <v>0</v>
      </c>
      <c r="AB225">
        <v>0</v>
      </c>
      <c r="AC225">
        <v>0</v>
      </c>
      <c r="AD225">
        <v>0</v>
      </c>
      <c r="AE225">
        <v>0</v>
      </c>
      <c r="AF225">
        <v>0</v>
      </c>
      <c r="AG225">
        <v>0</v>
      </c>
      <c r="AH225">
        <v>6926</v>
      </c>
      <c r="AI225">
        <v>36745.141132800898</v>
      </c>
      <c r="AJ225">
        <v>13259.146423895938</v>
      </c>
      <c r="AK225">
        <v>0</v>
      </c>
      <c r="AL225">
        <v>0</v>
      </c>
      <c r="AM225">
        <v>0</v>
      </c>
      <c r="AN225">
        <v>3600</v>
      </c>
      <c r="AO225">
        <v>0</v>
      </c>
      <c r="AP225">
        <v>0</v>
      </c>
      <c r="AQ225">
        <v>0</v>
      </c>
      <c r="AR225">
        <v>0</v>
      </c>
      <c r="AS225">
        <v>10780</v>
      </c>
      <c r="AT225">
        <v>0</v>
      </c>
      <c r="AU225">
        <v>0</v>
      </c>
      <c r="AV225">
        <v>0</v>
      </c>
      <c r="AW225">
        <v>0</v>
      </c>
      <c r="AX225">
        <v>0</v>
      </c>
      <c r="AY225">
        <v>0</v>
      </c>
      <c r="AZ225">
        <v>0</v>
      </c>
      <c r="BA225">
        <v>0</v>
      </c>
      <c r="BB225">
        <v>0</v>
      </c>
      <c r="BC225" s="41">
        <v>1080128.6861470512</v>
      </c>
      <c r="BD225">
        <v>1080128.6861470512</v>
      </c>
      <c r="BF225">
        <v>130360.28755669683</v>
      </c>
      <c r="BG225">
        <v>938988.39859035437</v>
      </c>
      <c r="BH225">
        <v>0</v>
      </c>
      <c r="BI225">
        <v>10780</v>
      </c>
      <c r="BJ225">
        <v>1080128.6861470512</v>
      </c>
      <c r="BK225">
        <v>0</v>
      </c>
      <c r="BM225">
        <v>53110</v>
      </c>
      <c r="BN225">
        <v>0</v>
      </c>
      <c r="BP225" s="47">
        <f t="shared" si="3"/>
        <v>0</v>
      </c>
    </row>
    <row r="226" spans="1:68" x14ac:dyDescent="0.2">
      <c r="A226" t="s">
        <v>637</v>
      </c>
      <c r="B226">
        <v>7030</v>
      </c>
      <c r="C226" t="s">
        <v>549</v>
      </c>
      <c r="D226" t="s">
        <v>36</v>
      </c>
      <c r="E226" t="s">
        <v>860</v>
      </c>
      <c r="I226">
        <v>0</v>
      </c>
      <c r="J226">
        <v>0</v>
      </c>
      <c r="K226">
        <v>0</v>
      </c>
      <c r="L226">
        <v>0</v>
      </c>
      <c r="M226">
        <v>0</v>
      </c>
      <c r="N226">
        <v>763414.4426507341</v>
      </c>
      <c r="O226">
        <v>0</v>
      </c>
      <c r="P226">
        <v>0</v>
      </c>
      <c r="Q226">
        <v>0</v>
      </c>
      <c r="R226">
        <v>0</v>
      </c>
      <c r="S226">
        <v>0</v>
      </c>
      <c r="T226">
        <v>7162.5</v>
      </c>
      <c r="U226">
        <v>7162.5</v>
      </c>
      <c r="V226">
        <v>7162.5</v>
      </c>
      <c r="W226">
        <v>7162.5</v>
      </c>
      <c r="X226">
        <v>0</v>
      </c>
      <c r="Y226">
        <v>0</v>
      </c>
      <c r="Z226">
        <v>0</v>
      </c>
      <c r="AA226">
        <v>0</v>
      </c>
      <c r="AB226">
        <v>3776.99</v>
      </c>
      <c r="AC226">
        <v>0</v>
      </c>
      <c r="AD226">
        <v>0</v>
      </c>
      <c r="AE226">
        <v>0</v>
      </c>
      <c r="AF226">
        <v>0</v>
      </c>
      <c r="AG226">
        <v>0</v>
      </c>
      <c r="AH226">
        <v>0</v>
      </c>
      <c r="AI226">
        <v>36894.328971533738</v>
      </c>
      <c r="AJ226">
        <v>13312.91998844087</v>
      </c>
      <c r="AK226">
        <v>0</v>
      </c>
      <c r="AL226">
        <v>0</v>
      </c>
      <c r="AM226">
        <v>0</v>
      </c>
      <c r="AN226">
        <v>0</v>
      </c>
      <c r="AO226">
        <v>0</v>
      </c>
      <c r="AP226">
        <v>0</v>
      </c>
      <c r="AQ226">
        <v>0</v>
      </c>
      <c r="AR226">
        <v>0</v>
      </c>
      <c r="AS226">
        <v>10080</v>
      </c>
      <c r="AT226">
        <v>0</v>
      </c>
      <c r="AU226">
        <v>0</v>
      </c>
      <c r="AV226">
        <v>13750</v>
      </c>
      <c r="AW226">
        <v>0</v>
      </c>
      <c r="AX226">
        <v>0</v>
      </c>
      <c r="AY226">
        <v>0</v>
      </c>
      <c r="AZ226">
        <v>0</v>
      </c>
      <c r="BA226">
        <v>0</v>
      </c>
      <c r="BB226">
        <v>0</v>
      </c>
      <c r="BC226" s="41">
        <v>869878.68161070859</v>
      </c>
      <c r="BD226">
        <v>869878.68161070859</v>
      </c>
      <c r="BF226">
        <v>78857.248959974619</v>
      </c>
      <c r="BG226">
        <v>763414.4426507341</v>
      </c>
      <c r="BH226">
        <v>0</v>
      </c>
      <c r="BI226">
        <v>27606.989999999998</v>
      </c>
      <c r="BJ226">
        <v>869878.68161070871</v>
      </c>
      <c r="BK226">
        <v>0</v>
      </c>
      <c r="BM226">
        <v>28650</v>
      </c>
      <c r="BN226">
        <v>0</v>
      </c>
      <c r="BP226" s="47">
        <f t="shared" si="3"/>
        <v>0</v>
      </c>
    </row>
    <row r="227" spans="1:68" x14ac:dyDescent="0.2">
      <c r="A227" t="s">
        <v>639</v>
      </c>
      <c r="B227">
        <v>7051</v>
      </c>
      <c r="C227" t="s">
        <v>551</v>
      </c>
      <c r="D227" t="s">
        <v>115</v>
      </c>
      <c r="E227" t="s">
        <v>861</v>
      </c>
      <c r="I227">
        <v>0</v>
      </c>
      <c r="J227">
        <v>0</v>
      </c>
      <c r="K227">
        <v>0</v>
      </c>
      <c r="L227">
        <v>0</v>
      </c>
      <c r="M227">
        <v>0</v>
      </c>
      <c r="N227">
        <v>899298</v>
      </c>
      <c r="O227">
        <v>0</v>
      </c>
      <c r="P227">
        <v>0</v>
      </c>
      <c r="Q227">
        <v>0</v>
      </c>
      <c r="R227">
        <v>0</v>
      </c>
      <c r="S227">
        <v>0</v>
      </c>
      <c r="T227">
        <v>24460</v>
      </c>
      <c r="U227">
        <v>24460</v>
      </c>
      <c r="V227">
        <v>24460</v>
      </c>
      <c r="W227">
        <v>24460</v>
      </c>
      <c r="X227">
        <v>0</v>
      </c>
      <c r="Y227">
        <v>0</v>
      </c>
      <c r="Z227">
        <v>17048</v>
      </c>
      <c r="AA227">
        <v>0</v>
      </c>
      <c r="AB227">
        <v>0</v>
      </c>
      <c r="AC227">
        <v>0</v>
      </c>
      <c r="AD227">
        <v>0</v>
      </c>
      <c r="AE227">
        <v>0</v>
      </c>
      <c r="AF227">
        <v>0</v>
      </c>
      <c r="AG227">
        <v>0</v>
      </c>
      <c r="AH227">
        <v>2543</v>
      </c>
      <c r="AI227">
        <v>46266.343501393269</v>
      </c>
      <c r="AJ227">
        <v>16694.852588205587</v>
      </c>
      <c r="AK227">
        <v>0</v>
      </c>
      <c r="AL227">
        <v>0</v>
      </c>
      <c r="AM227">
        <v>0</v>
      </c>
      <c r="AN227">
        <v>3150</v>
      </c>
      <c r="AO227">
        <v>0</v>
      </c>
      <c r="AP227">
        <v>0</v>
      </c>
      <c r="AQ227">
        <v>0</v>
      </c>
      <c r="AR227">
        <v>0</v>
      </c>
      <c r="AS227">
        <v>15680</v>
      </c>
      <c r="AT227">
        <v>0</v>
      </c>
      <c r="AU227">
        <v>0</v>
      </c>
      <c r="AV227">
        <v>0</v>
      </c>
      <c r="AW227">
        <v>0</v>
      </c>
      <c r="AX227">
        <v>0</v>
      </c>
      <c r="AY227">
        <v>0</v>
      </c>
      <c r="AZ227">
        <v>0</v>
      </c>
      <c r="BA227">
        <v>0</v>
      </c>
      <c r="BB227">
        <v>0</v>
      </c>
      <c r="BC227" s="41">
        <v>1098520.1960895988</v>
      </c>
      <c r="BD227">
        <v>1098520.1960895988</v>
      </c>
      <c r="BF227">
        <v>183542.19608959887</v>
      </c>
      <c r="BG227">
        <v>899298</v>
      </c>
      <c r="BH227">
        <v>0</v>
      </c>
      <c r="BI227">
        <v>15680</v>
      </c>
      <c r="BJ227">
        <v>1098520.1960895988</v>
      </c>
      <c r="BK227">
        <v>0</v>
      </c>
      <c r="BM227">
        <v>97840</v>
      </c>
      <c r="BN227">
        <v>0</v>
      </c>
      <c r="BP227" s="47">
        <f t="shared" si="3"/>
        <v>0</v>
      </c>
    </row>
    <row r="228" spans="1:68" x14ac:dyDescent="0.2">
      <c r="A228" t="s">
        <v>637</v>
      </c>
      <c r="B228">
        <v>1100</v>
      </c>
      <c r="C228" t="s">
        <v>586</v>
      </c>
      <c r="D228" t="s">
        <v>36</v>
      </c>
      <c r="E228" t="s">
        <v>862</v>
      </c>
      <c r="I228">
        <v>0</v>
      </c>
      <c r="J228">
        <v>0</v>
      </c>
      <c r="K228">
        <v>0</v>
      </c>
      <c r="L228">
        <v>0</v>
      </c>
      <c r="M228">
        <v>0</v>
      </c>
      <c r="N228">
        <v>2733607</v>
      </c>
      <c r="O228">
        <v>0</v>
      </c>
      <c r="P228">
        <v>0</v>
      </c>
      <c r="Q228">
        <v>0</v>
      </c>
      <c r="R228">
        <v>0</v>
      </c>
      <c r="S228">
        <v>0</v>
      </c>
      <c r="T228">
        <v>87830</v>
      </c>
      <c r="U228">
        <v>87830</v>
      </c>
      <c r="V228">
        <v>81222.5</v>
      </c>
      <c r="W228">
        <v>85627.5</v>
      </c>
      <c r="X228">
        <v>0</v>
      </c>
      <c r="Y228">
        <v>0</v>
      </c>
      <c r="Z228">
        <v>17106</v>
      </c>
      <c r="AA228">
        <v>0</v>
      </c>
      <c r="AB228">
        <v>0</v>
      </c>
      <c r="AC228">
        <v>0</v>
      </c>
      <c r="AD228">
        <v>0</v>
      </c>
      <c r="AE228">
        <v>0</v>
      </c>
      <c r="AF228">
        <v>0</v>
      </c>
      <c r="AG228">
        <v>0</v>
      </c>
      <c r="AH228">
        <v>1545</v>
      </c>
      <c r="AI228">
        <v>230527.23693743045</v>
      </c>
      <c r="AJ228">
        <v>83183.481474516739</v>
      </c>
      <c r="AK228">
        <v>0</v>
      </c>
      <c r="AL228">
        <v>0</v>
      </c>
      <c r="AM228">
        <v>0</v>
      </c>
      <c r="AN228">
        <v>10800</v>
      </c>
      <c r="AO228">
        <v>0</v>
      </c>
      <c r="AP228">
        <v>17585</v>
      </c>
      <c r="AQ228">
        <v>0</v>
      </c>
      <c r="AR228">
        <v>0</v>
      </c>
      <c r="AS228">
        <v>61600</v>
      </c>
      <c r="AT228">
        <v>0</v>
      </c>
      <c r="AU228">
        <v>0</v>
      </c>
      <c r="AV228">
        <v>760</v>
      </c>
      <c r="AW228">
        <v>0</v>
      </c>
      <c r="AX228">
        <v>0</v>
      </c>
      <c r="AY228">
        <v>0</v>
      </c>
      <c r="AZ228">
        <v>0</v>
      </c>
      <c r="BA228">
        <v>0</v>
      </c>
      <c r="BB228">
        <v>0</v>
      </c>
      <c r="BC228" s="41">
        <v>3499223.7184119476</v>
      </c>
      <c r="BD228">
        <v>3499223.7184119476</v>
      </c>
      <c r="BF228">
        <v>685671.71841194713</v>
      </c>
      <c r="BG228">
        <v>2733607</v>
      </c>
      <c r="BH228">
        <v>0</v>
      </c>
      <c r="BI228">
        <v>79945</v>
      </c>
      <c r="BJ228">
        <v>3499223.7184119471</v>
      </c>
      <c r="BK228">
        <v>0</v>
      </c>
      <c r="BM228">
        <v>342510</v>
      </c>
      <c r="BN228">
        <v>0</v>
      </c>
      <c r="BP228" s="47">
        <f t="shared" si="3"/>
        <v>0</v>
      </c>
    </row>
    <row r="229" spans="1:68" x14ac:dyDescent="0.2">
      <c r="A229" t="s">
        <v>641</v>
      </c>
      <c r="B229">
        <v>7035</v>
      </c>
      <c r="C229" t="s">
        <v>553</v>
      </c>
      <c r="D229" t="s">
        <v>36</v>
      </c>
      <c r="E229" t="s">
        <v>863</v>
      </c>
      <c r="I229">
        <v>0</v>
      </c>
      <c r="J229">
        <v>0</v>
      </c>
      <c r="K229">
        <v>0</v>
      </c>
      <c r="L229">
        <v>0</v>
      </c>
      <c r="M229">
        <v>0</v>
      </c>
      <c r="N229">
        <v>854586.05557603517</v>
      </c>
      <c r="O229">
        <v>0</v>
      </c>
      <c r="P229">
        <v>0</v>
      </c>
      <c r="Q229">
        <v>0</v>
      </c>
      <c r="R229">
        <v>0</v>
      </c>
      <c r="S229">
        <v>0</v>
      </c>
      <c r="T229">
        <v>29658.75</v>
      </c>
      <c r="U229">
        <v>29658.75</v>
      </c>
      <c r="V229">
        <v>27641.25</v>
      </c>
      <c r="W229">
        <v>28986.25</v>
      </c>
      <c r="X229">
        <v>0</v>
      </c>
      <c r="Y229">
        <v>0</v>
      </c>
      <c r="Z229">
        <v>17417</v>
      </c>
      <c r="AA229">
        <v>0</v>
      </c>
      <c r="AB229">
        <v>0</v>
      </c>
      <c r="AC229">
        <v>0</v>
      </c>
      <c r="AD229">
        <v>0</v>
      </c>
      <c r="AE229">
        <v>0</v>
      </c>
      <c r="AF229">
        <v>0</v>
      </c>
      <c r="AG229">
        <v>0</v>
      </c>
      <c r="AH229">
        <v>6137</v>
      </c>
      <c r="AI229">
        <v>64722.950224187611</v>
      </c>
      <c r="AJ229">
        <v>23354.752910077448</v>
      </c>
      <c r="AK229">
        <v>0</v>
      </c>
      <c r="AL229">
        <v>0</v>
      </c>
      <c r="AM229">
        <v>0</v>
      </c>
      <c r="AN229">
        <v>1350</v>
      </c>
      <c r="AO229">
        <v>23808</v>
      </c>
      <c r="AP229">
        <v>0</v>
      </c>
      <c r="AQ229">
        <v>1400</v>
      </c>
      <c r="AR229">
        <v>121</v>
      </c>
      <c r="AS229">
        <v>21140</v>
      </c>
      <c r="AT229">
        <v>0</v>
      </c>
      <c r="AU229">
        <v>0</v>
      </c>
      <c r="AV229">
        <v>0</v>
      </c>
      <c r="AW229">
        <v>0</v>
      </c>
      <c r="AX229">
        <v>0</v>
      </c>
      <c r="AY229">
        <v>0</v>
      </c>
      <c r="AZ229">
        <v>0</v>
      </c>
      <c r="BA229">
        <v>0</v>
      </c>
      <c r="BB229">
        <v>0</v>
      </c>
      <c r="BC229" s="41">
        <v>1129981.7587103001</v>
      </c>
      <c r="BD229">
        <v>1129981.7587103001</v>
      </c>
      <c r="BF229">
        <v>228926.70313426506</v>
      </c>
      <c r="BG229">
        <v>854586.05557603517</v>
      </c>
      <c r="BH229">
        <v>0</v>
      </c>
      <c r="BI229">
        <v>46469</v>
      </c>
      <c r="BJ229">
        <v>1129981.7587103003</v>
      </c>
      <c r="BK229">
        <v>0</v>
      </c>
      <c r="BM229">
        <v>115945</v>
      </c>
      <c r="BN229">
        <v>0</v>
      </c>
      <c r="BP229" s="47">
        <f t="shared" si="3"/>
        <v>0</v>
      </c>
    </row>
    <row r="230" spans="1:68" x14ac:dyDescent="0.2">
      <c r="A230" t="s">
        <v>641</v>
      </c>
      <c r="B230">
        <v>7050</v>
      </c>
      <c r="C230" t="s">
        <v>555</v>
      </c>
      <c r="D230" t="s">
        <v>36</v>
      </c>
      <c r="E230" t="s">
        <v>864</v>
      </c>
      <c r="I230">
        <v>0</v>
      </c>
      <c r="J230">
        <v>0</v>
      </c>
      <c r="K230">
        <v>0</v>
      </c>
      <c r="L230">
        <v>0</v>
      </c>
      <c r="M230">
        <v>0</v>
      </c>
      <c r="N230">
        <v>1554073.2859056613</v>
      </c>
      <c r="O230">
        <v>0</v>
      </c>
      <c r="P230">
        <v>0</v>
      </c>
      <c r="Q230">
        <v>0</v>
      </c>
      <c r="R230">
        <v>0</v>
      </c>
      <c r="S230">
        <v>0</v>
      </c>
      <c r="T230">
        <v>10006.25</v>
      </c>
      <c r="U230">
        <v>10006.25</v>
      </c>
      <c r="V230">
        <v>10006.25</v>
      </c>
      <c r="W230">
        <v>10006.25</v>
      </c>
      <c r="X230">
        <v>0</v>
      </c>
      <c r="Y230">
        <v>0</v>
      </c>
      <c r="Z230">
        <v>0</v>
      </c>
      <c r="AA230">
        <v>0</v>
      </c>
      <c r="AB230">
        <v>4922.4799999999996</v>
      </c>
      <c r="AC230">
        <v>0</v>
      </c>
      <c r="AD230">
        <v>0</v>
      </c>
      <c r="AE230">
        <v>0</v>
      </c>
      <c r="AF230">
        <v>0</v>
      </c>
      <c r="AG230">
        <v>0</v>
      </c>
      <c r="AH230">
        <v>0</v>
      </c>
      <c r="AI230">
        <v>50331.049841969594</v>
      </c>
      <c r="AJ230">
        <v>18161.48797184067</v>
      </c>
      <c r="AK230">
        <v>0</v>
      </c>
      <c r="AL230">
        <v>0</v>
      </c>
      <c r="AM230">
        <v>0</v>
      </c>
      <c r="AN230">
        <v>2700</v>
      </c>
      <c r="AO230">
        <v>0</v>
      </c>
      <c r="AP230">
        <v>0</v>
      </c>
      <c r="AQ230">
        <v>1179</v>
      </c>
      <c r="AR230">
        <v>0</v>
      </c>
      <c r="AS230">
        <v>15120</v>
      </c>
      <c r="AT230">
        <v>0</v>
      </c>
      <c r="AU230">
        <v>0</v>
      </c>
      <c r="AV230">
        <v>0</v>
      </c>
      <c r="AW230">
        <v>0</v>
      </c>
      <c r="AX230">
        <v>0</v>
      </c>
      <c r="AY230">
        <v>0</v>
      </c>
      <c r="AZ230">
        <v>0</v>
      </c>
      <c r="BA230">
        <v>0</v>
      </c>
      <c r="BB230">
        <v>0</v>
      </c>
      <c r="BC230" s="41">
        <v>1686512.3037194714</v>
      </c>
      <c r="BD230">
        <v>1686512.3037194714</v>
      </c>
      <c r="BF230">
        <v>111217.53781381027</v>
      </c>
      <c r="BG230">
        <v>1554073.2859056613</v>
      </c>
      <c r="BH230">
        <v>0</v>
      </c>
      <c r="BI230">
        <v>21221.48</v>
      </c>
      <c r="BJ230">
        <v>1686512.3037194714</v>
      </c>
      <c r="BK230">
        <v>0</v>
      </c>
      <c r="BM230">
        <v>40025</v>
      </c>
      <c r="BN230">
        <v>0</v>
      </c>
      <c r="BP230" s="47">
        <f t="shared" si="3"/>
        <v>0</v>
      </c>
    </row>
    <row r="231" spans="1:68" x14ac:dyDescent="0.2">
      <c r="A231" t="s">
        <v>641</v>
      </c>
      <c r="B231">
        <v>7006</v>
      </c>
      <c r="C231" t="s">
        <v>557</v>
      </c>
      <c r="D231" t="s">
        <v>36</v>
      </c>
      <c r="E231" t="s">
        <v>865</v>
      </c>
      <c r="I231">
        <v>0</v>
      </c>
      <c r="J231">
        <v>0</v>
      </c>
      <c r="K231">
        <v>0</v>
      </c>
      <c r="L231">
        <v>0</v>
      </c>
      <c r="M231">
        <v>0</v>
      </c>
      <c r="N231">
        <v>1521229.9748565832</v>
      </c>
      <c r="O231">
        <v>0</v>
      </c>
      <c r="P231">
        <v>0</v>
      </c>
      <c r="Q231">
        <v>0</v>
      </c>
      <c r="R231">
        <v>0</v>
      </c>
      <c r="S231">
        <v>0</v>
      </c>
      <c r="T231">
        <v>26227.5</v>
      </c>
      <c r="U231">
        <v>26227.5</v>
      </c>
      <c r="V231">
        <v>26227.5</v>
      </c>
      <c r="W231">
        <v>26227.5</v>
      </c>
      <c r="X231">
        <v>0</v>
      </c>
      <c r="Y231">
        <v>0</v>
      </c>
      <c r="Z231">
        <v>17137</v>
      </c>
      <c r="AA231">
        <v>0</v>
      </c>
      <c r="AB231">
        <v>0</v>
      </c>
      <c r="AC231">
        <v>0</v>
      </c>
      <c r="AD231">
        <v>0</v>
      </c>
      <c r="AE231">
        <v>0</v>
      </c>
      <c r="AF231">
        <v>0</v>
      </c>
      <c r="AG231">
        <v>0</v>
      </c>
      <c r="AH231">
        <v>4107</v>
      </c>
      <c r="AI231">
        <v>52528.793640863965</v>
      </c>
      <c r="AJ231">
        <v>18954.587880675575</v>
      </c>
      <c r="AK231">
        <v>0</v>
      </c>
      <c r="AL231">
        <v>0</v>
      </c>
      <c r="AM231">
        <v>0</v>
      </c>
      <c r="AN231">
        <v>0</v>
      </c>
      <c r="AO231">
        <v>0</v>
      </c>
      <c r="AP231">
        <v>0</v>
      </c>
      <c r="AQ231">
        <v>2552</v>
      </c>
      <c r="AR231">
        <v>0</v>
      </c>
      <c r="AS231">
        <v>17080</v>
      </c>
      <c r="AT231">
        <v>0</v>
      </c>
      <c r="AU231">
        <v>0</v>
      </c>
      <c r="AV231">
        <v>0</v>
      </c>
      <c r="AW231">
        <v>0</v>
      </c>
      <c r="AX231">
        <v>0</v>
      </c>
      <c r="AY231">
        <v>0</v>
      </c>
      <c r="AZ231">
        <v>0</v>
      </c>
      <c r="BA231">
        <v>0</v>
      </c>
      <c r="BB231">
        <v>0</v>
      </c>
      <c r="BC231" s="41">
        <v>1738499.3563781227</v>
      </c>
      <c r="BD231">
        <v>1738499.3563781227</v>
      </c>
      <c r="BF231">
        <v>197637.38152153953</v>
      </c>
      <c r="BG231">
        <v>1521229.9748565832</v>
      </c>
      <c r="BH231">
        <v>0</v>
      </c>
      <c r="BI231">
        <v>19632</v>
      </c>
      <c r="BJ231">
        <v>1738499.3563781227</v>
      </c>
      <c r="BK231">
        <v>0</v>
      </c>
      <c r="BM231">
        <v>104910</v>
      </c>
      <c r="BN231">
        <v>0</v>
      </c>
      <c r="BP231" s="47">
        <f t="shared" si="3"/>
        <v>0</v>
      </c>
    </row>
    <row r="232" spans="1:68" x14ac:dyDescent="0.2">
      <c r="A232" t="s">
        <v>637</v>
      </c>
      <c r="B232">
        <v>7026</v>
      </c>
      <c r="C232" t="s">
        <v>559</v>
      </c>
      <c r="D232" t="s">
        <v>36</v>
      </c>
      <c r="E232" t="s">
        <v>866</v>
      </c>
      <c r="I232">
        <v>0</v>
      </c>
      <c r="J232">
        <v>0</v>
      </c>
      <c r="K232">
        <v>0</v>
      </c>
      <c r="L232">
        <v>0</v>
      </c>
      <c r="M232">
        <v>0</v>
      </c>
      <c r="N232">
        <v>1654516.6007888583</v>
      </c>
      <c r="O232">
        <v>0</v>
      </c>
      <c r="P232">
        <v>0</v>
      </c>
      <c r="Q232">
        <v>0</v>
      </c>
      <c r="R232">
        <v>0</v>
      </c>
      <c r="S232">
        <v>0</v>
      </c>
      <c r="T232">
        <v>22238.75</v>
      </c>
      <c r="U232">
        <v>22238.75</v>
      </c>
      <c r="V232">
        <v>21522.5</v>
      </c>
      <c r="W232">
        <v>22000</v>
      </c>
      <c r="X232">
        <v>0</v>
      </c>
      <c r="Y232">
        <v>0</v>
      </c>
      <c r="Z232">
        <v>0</v>
      </c>
      <c r="AA232">
        <v>0</v>
      </c>
      <c r="AB232">
        <v>0</v>
      </c>
      <c r="AC232">
        <v>0</v>
      </c>
      <c r="AD232">
        <v>0</v>
      </c>
      <c r="AE232">
        <v>0</v>
      </c>
      <c r="AF232">
        <v>0</v>
      </c>
      <c r="AG232">
        <v>0</v>
      </c>
      <c r="AH232">
        <v>0</v>
      </c>
      <c r="AI232">
        <v>102698.2299958877</v>
      </c>
      <c r="AJ232">
        <v>37057.377960385624</v>
      </c>
      <c r="AK232">
        <v>0</v>
      </c>
      <c r="AL232">
        <v>0</v>
      </c>
      <c r="AM232">
        <v>0</v>
      </c>
      <c r="AN232">
        <v>0</v>
      </c>
      <c r="AO232">
        <v>0</v>
      </c>
      <c r="AP232">
        <v>0</v>
      </c>
      <c r="AQ232">
        <v>0</v>
      </c>
      <c r="AR232">
        <v>0</v>
      </c>
      <c r="AS232">
        <v>18480</v>
      </c>
      <c r="AT232">
        <v>0</v>
      </c>
      <c r="AU232">
        <v>0</v>
      </c>
      <c r="AV232">
        <v>0</v>
      </c>
      <c r="AW232">
        <v>0</v>
      </c>
      <c r="AX232">
        <v>0</v>
      </c>
      <c r="AY232">
        <v>0</v>
      </c>
      <c r="AZ232">
        <v>0</v>
      </c>
      <c r="BA232">
        <v>0</v>
      </c>
      <c r="BB232">
        <v>0</v>
      </c>
      <c r="BC232" s="41">
        <v>1900752.2087451315</v>
      </c>
      <c r="BD232">
        <v>1900752.2087451315</v>
      </c>
      <c r="BF232">
        <v>227755.60795627331</v>
      </c>
      <c r="BG232">
        <v>1654516.6007888583</v>
      </c>
      <c r="BH232">
        <v>0</v>
      </c>
      <c r="BI232">
        <v>18480</v>
      </c>
      <c r="BJ232">
        <v>1900752.2087451315</v>
      </c>
      <c r="BK232">
        <v>0</v>
      </c>
      <c r="BM232">
        <v>88000</v>
      </c>
      <c r="BN232">
        <v>0</v>
      </c>
      <c r="BP232" s="47">
        <f t="shared" si="3"/>
        <v>0</v>
      </c>
    </row>
    <row r="233" spans="1:68" x14ac:dyDescent="0.2">
      <c r="A233" t="s">
        <v>637</v>
      </c>
      <c r="B233">
        <v>7060</v>
      </c>
      <c r="C233" t="s">
        <v>563</v>
      </c>
      <c r="D233" t="s">
        <v>36</v>
      </c>
      <c r="E233" t="s">
        <v>867</v>
      </c>
      <c r="I233">
        <v>0</v>
      </c>
      <c r="J233">
        <v>0</v>
      </c>
      <c r="K233">
        <v>0</v>
      </c>
      <c r="L233">
        <v>0</v>
      </c>
      <c r="M233">
        <v>0</v>
      </c>
      <c r="N233">
        <v>716311.05752490694</v>
      </c>
      <c r="O233">
        <v>0</v>
      </c>
      <c r="P233">
        <v>0</v>
      </c>
      <c r="Q233">
        <v>0</v>
      </c>
      <c r="R233">
        <v>0</v>
      </c>
      <c r="S233">
        <v>0</v>
      </c>
      <c r="T233">
        <v>17648.75</v>
      </c>
      <c r="U233">
        <v>17648.75</v>
      </c>
      <c r="V233">
        <v>17648.75</v>
      </c>
      <c r="W233">
        <v>17648.75</v>
      </c>
      <c r="X233">
        <v>0</v>
      </c>
      <c r="Y233">
        <v>0</v>
      </c>
      <c r="Z233">
        <v>17061</v>
      </c>
      <c r="AA233">
        <v>0</v>
      </c>
      <c r="AB233">
        <v>0</v>
      </c>
      <c r="AC233">
        <v>0</v>
      </c>
      <c r="AD233">
        <v>0</v>
      </c>
      <c r="AE233">
        <v>0</v>
      </c>
      <c r="AF233">
        <v>0</v>
      </c>
      <c r="AG233">
        <v>0</v>
      </c>
      <c r="AH233">
        <v>3003</v>
      </c>
      <c r="AI233">
        <v>49200.621818519008</v>
      </c>
      <c r="AJ233">
        <v>17753.638870610343</v>
      </c>
      <c r="AK233">
        <v>0</v>
      </c>
      <c r="AL233">
        <v>0</v>
      </c>
      <c r="AM233">
        <v>0</v>
      </c>
      <c r="AN233">
        <v>2250</v>
      </c>
      <c r="AO233">
        <v>8954</v>
      </c>
      <c r="AP233">
        <v>0</v>
      </c>
      <c r="AQ233">
        <v>0</v>
      </c>
      <c r="AR233">
        <v>0</v>
      </c>
      <c r="AS233">
        <v>15820</v>
      </c>
      <c r="AT233">
        <v>0</v>
      </c>
      <c r="AU233">
        <v>0</v>
      </c>
      <c r="AV233">
        <v>0</v>
      </c>
      <c r="AW233">
        <v>0</v>
      </c>
      <c r="AX233">
        <v>0</v>
      </c>
      <c r="AY233">
        <v>0</v>
      </c>
      <c r="AZ233">
        <v>0</v>
      </c>
      <c r="BA233">
        <v>0</v>
      </c>
      <c r="BB233">
        <v>0</v>
      </c>
      <c r="BC233" s="41">
        <v>900948.31821403629</v>
      </c>
      <c r="BD233">
        <v>900948.31821403629</v>
      </c>
      <c r="BF233">
        <v>159863.26068912935</v>
      </c>
      <c r="BG233">
        <v>716311.05752490694</v>
      </c>
      <c r="BH233">
        <v>0</v>
      </c>
      <c r="BI233">
        <v>24774</v>
      </c>
      <c r="BJ233">
        <v>900948.31821403629</v>
      </c>
      <c r="BK233">
        <v>0</v>
      </c>
      <c r="BM233">
        <v>70595</v>
      </c>
      <c r="BN233">
        <v>0</v>
      </c>
      <c r="BP233" s="47">
        <f t="shared" si="3"/>
        <v>0</v>
      </c>
    </row>
    <row r="234" spans="1:68" x14ac:dyDescent="0.2">
      <c r="A234" t="s">
        <v>641</v>
      </c>
      <c r="B234">
        <v>7062</v>
      </c>
      <c r="C234" t="s">
        <v>565</v>
      </c>
      <c r="D234" t="s">
        <v>36</v>
      </c>
      <c r="E234" t="s">
        <v>868</v>
      </c>
      <c r="I234">
        <v>0</v>
      </c>
      <c r="J234">
        <v>0</v>
      </c>
      <c r="K234">
        <v>0</v>
      </c>
      <c r="L234">
        <v>0</v>
      </c>
      <c r="M234">
        <v>0</v>
      </c>
      <c r="N234">
        <v>2151016.4665557789</v>
      </c>
      <c r="O234">
        <v>0</v>
      </c>
      <c r="P234">
        <v>0</v>
      </c>
      <c r="Q234">
        <v>0</v>
      </c>
      <c r="R234">
        <v>0</v>
      </c>
      <c r="S234">
        <v>0</v>
      </c>
      <c r="T234">
        <v>23658.75</v>
      </c>
      <c r="U234">
        <v>23658.75</v>
      </c>
      <c r="V234">
        <v>21510</v>
      </c>
      <c r="W234">
        <v>22942.5</v>
      </c>
      <c r="X234">
        <v>0</v>
      </c>
      <c r="Y234">
        <v>0</v>
      </c>
      <c r="Z234">
        <v>10250</v>
      </c>
      <c r="AA234">
        <v>0</v>
      </c>
      <c r="AB234">
        <v>0</v>
      </c>
      <c r="AC234">
        <v>0</v>
      </c>
      <c r="AD234">
        <v>0</v>
      </c>
      <c r="AE234">
        <v>0</v>
      </c>
      <c r="AF234">
        <v>0</v>
      </c>
      <c r="AG234">
        <v>0</v>
      </c>
      <c r="AH234">
        <v>0</v>
      </c>
      <c r="AI234">
        <v>58852.127551789265</v>
      </c>
      <c r="AJ234">
        <v>21236.237944162061</v>
      </c>
      <c r="AK234">
        <v>0</v>
      </c>
      <c r="AL234">
        <v>0</v>
      </c>
      <c r="AM234">
        <v>0</v>
      </c>
      <c r="AN234">
        <v>2250</v>
      </c>
      <c r="AO234">
        <v>0</v>
      </c>
      <c r="AP234">
        <v>0</v>
      </c>
      <c r="AQ234">
        <v>0</v>
      </c>
      <c r="AR234">
        <v>0</v>
      </c>
      <c r="AS234">
        <v>16660</v>
      </c>
      <c r="AT234">
        <v>0</v>
      </c>
      <c r="AU234">
        <v>0</v>
      </c>
      <c r="AV234">
        <v>13750</v>
      </c>
      <c r="AW234">
        <v>0</v>
      </c>
      <c r="AX234">
        <v>0</v>
      </c>
      <c r="AY234">
        <v>0</v>
      </c>
      <c r="AZ234">
        <v>0</v>
      </c>
      <c r="BA234">
        <v>0</v>
      </c>
      <c r="BB234">
        <v>0</v>
      </c>
      <c r="BC234" s="41">
        <v>2365784.8320517302</v>
      </c>
      <c r="BD234">
        <v>2365784.8320517302</v>
      </c>
      <c r="BF234">
        <v>184358.36549595135</v>
      </c>
      <c r="BG234">
        <v>2151016.4665557789</v>
      </c>
      <c r="BH234">
        <v>0</v>
      </c>
      <c r="BI234">
        <v>30410</v>
      </c>
      <c r="BJ234">
        <v>2365784.8320517302</v>
      </c>
      <c r="BK234">
        <v>0</v>
      </c>
      <c r="BM234">
        <v>91770</v>
      </c>
      <c r="BN234">
        <v>0</v>
      </c>
      <c r="BP234" s="47">
        <f t="shared" si="3"/>
        <v>0</v>
      </c>
    </row>
    <row r="235" spans="1:68" x14ac:dyDescent="0.2">
      <c r="A235" t="s">
        <v>637</v>
      </c>
      <c r="B235">
        <v>7012</v>
      </c>
      <c r="C235" t="s">
        <v>567</v>
      </c>
      <c r="D235" t="s">
        <v>36</v>
      </c>
      <c r="E235" t="s">
        <v>869</v>
      </c>
      <c r="I235">
        <v>0</v>
      </c>
      <c r="J235">
        <v>0</v>
      </c>
      <c r="K235">
        <v>0</v>
      </c>
      <c r="L235">
        <v>0</v>
      </c>
      <c r="M235">
        <v>0</v>
      </c>
      <c r="N235">
        <v>526886.80495392904</v>
      </c>
      <c r="O235">
        <v>0</v>
      </c>
      <c r="P235">
        <v>0</v>
      </c>
      <c r="Q235">
        <v>0</v>
      </c>
      <c r="R235">
        <v>0</v>
      </c>
      <c r="S235">
        <v>0</v>
      </c>
      <c r="T235">
        <v>13113.75</v>
      </c>
      <c r="U235">
        <v>13113.75</v>
      </c>
      <c r="V235">
        <v>13113.75</v>
      </c>
      <c r="W235">
        <v>13113.75</v>
      </c>
      <c r="X235">
        <v>0</v>
      </c>
      <c r="Y235">
        <v>0</v>
      </c>
      <c r="Z235">
        <v>16523</v>
      </c>
      <c r="AA235">
        <v>0</v>
      </c>
      <c r="AB235">
        <v>0</v>
      </c>
      <c r="AC235">
        <v>0</v>
      </c>
      <c r="AD235">
        <v>0</v>
      </c>
      <c r="AE235">
        <v>0</v>
      </c>
      <c r="AF235">
        <v>0</v>
      </c>
      <c r="AG235">
        <v>0</v>
      </c>
      <c r="AH235">
        <v>4601</v>
      </c>
      <c r="AI235">
        <v>34671.884122591888</v>
      </c>
      <c r="AJ235">
        <v>12511.006938421073</v>
      </c>
      <c r="AK235">
        <v>0</v>
      </c>
      <c r="AL235">
        <v>0</v>
      </c>
      <c r="AM235">
        <v>0</v>
      </c>
      <c r="AN235">
        <v>0</v>
      </c>
      <c r="AO235">
        <v>18313</v>
      </c>
      <c r="AP235">
        <v>0</v>
      </c>
      <c r="AQ235">
        <v>1062</v>
      </c>
      <c r="AR235">
        <v>0</v>
      </c>
      <c r="AS235">
        <v>9240</v>
      </c>
      <c r="AT235">
        <v>0</v>
      </c>
      <c r="AU235">
        <v>0</v>
      </c>
      <c r="AV235">
        <v>760</v>
      </c>
      <c r="AW235">
        <v>0</v>
      </c>
      <c r="AX235">
        <v>0</v>
      </c>
      <c r="AY235">
        <v>0</v>
      </c>
      <c r="AZ235">
        <v>0</v>
      </c>
      <c r="BA235">
        <v>0</v>
      </c>
      <c r="BB235">
        <v>0</v>
      </c>
      <c r="BC235" s="41">
        <v>677023.69601494202</v>
      </c>
      <c r="BD235">
        <v>677023.69601494202</v>
      </c>
      <c r="BF235">
        <v>120761.89106101295</v>
      </c>
      <c r="BG235">
        <v>526886.80495392904</v>
      </c>
      <c r="BH235">
        <v>0</v>
      </c>
      <c r="BI235">
        <v>29375</v>
      </c>
      <c r="BJ235">
        <v>677023.69601494202</v>
      </c>
      <c r="BK235">
        <v>0</v>
      </c>
      <c r="BM235">
        <v>52455</v>
      </c>
      <c r="BN235">
        <v>0</v>
      </c>
      <c r="BP235" s="47">
        <f t="shared" si="3"/>
        <v>0</v>
      </c>
    </row>
    <row r="236" spans="1:68" x14ac:dyDescent="0.2">
      <c r="A236" t="s">
        <v>641</v>
      </c>
      <c r="B236">
        <v>7040</v>
      </c>
      <c r="C236" t="s">
        <v>569</v>
      </c>
      <c r="D236" t="s">
        <v>36</v>
      </c>
      <c r="E236" t="s">
        <v>870</v>
      </c>
      <c r="I236">
        <v>0</v>
      </c>
      <c r="J236">
        <v>0</v>
      </c>
      <c r="K236">
        <v>0</v>
      </c>
      <c r="L236">
        <v>0</v>
      </c>
      <c r="M236">
        <v>0</v>
      </c>
      <c r="N236">
        <v>3474557.6797832912</v>
      </c>
      <c r="O236">
        <v>0</v>
      </c>
      <c r="P236">
        <v>0</v>
      </c>
      <c r="Q236">
        <v>0</v>
      </c>
      <c r="R236">
        <v>0</v>
      </c>
      <c r="S236">
        <v>0</v>
      </c>
      <c r="T236">
        <v>37442.5</v>
      </c>
      <c r="U236">
        <v>37442.5</v>
      </c>
      <c r="V236">
        <v>34285</v>
      </c>
      <c r="W236">
        <v>36390</v>
      </c>
      <c r="X236">
        <v>0</v>
      </c>
      <c r="Y236">
        <v>0</v>
      </c>
      <c r="Z236">
        <v>17070</v>
      </c>
      <c r="AA236">
        <v>0</v>
      </c>
      <c r="AB236">
        <v>7159.8499999999995</v>
      </c>
      <c r="AC236">
        <v>0</v>
      </c>
      <c r="AD236">
        <v>0</v>
      </c>
      <c r="AE236">
        <v>0</v>
      </c>
      <c r="AF236">
        <v>0</v>
      </c>
      <c r="AG236">
        <v>0</v>
      </c>
      <c r="AH236">
        <v>9492</v>
      </c>
      <c r="AI236">
        <v>133562.72813482268</v>
      </c>
      <c r="AJ236">
        <v>48194.898367486807</v>
      </c>
      <c r="AK236">
        <v>0</v>
      </c>
      <c r="AL236">
        <v>0</v>
      </c>
      <c r="AM236">
        <v>0</v>
      </c>
      <c r="AN236">
        <v>8100</v>
      </c>
      <c r="AO236">
        <v>5537</v>
      </c>
      <c r="AP236">
        <v>0</v>
      </c>
      <c r="AQ236">
        <v>832</v>
      </c>
      <c r="AR236">
        <v>0</v>
      </c>
      <c r="AS236">
        <v>41860</v>
      </c>
      <c r="AT236">
        <v>0</v>
      </c>
      <c r="AU236">
        <v>0</v>
      </c>
      <c r="AV236">
        <v>15450</v>
      </c>
      <c r="AW236">
        <v>0</v>
      </c>
      <c r="AX236">
        <v>0</v>
      </c>
      <c r="AY236">
        <v>0</v>
      </c>
      <c r="AZ236">
        <v>0</v>
      </c>
      <c r="BA236">
        <v>0</v>
      </c>
      <c r="BB236">
        <v>0</v>
      </c>
      <c r="BC236" s="41">
        <v>3907376.1562856007</v>
      </c>
      <c r="BD236">
        <v>3907376.1562856007</v>
      </c>
      <c r="BF236">
        <v>361979.62650230946</v>
      </c>
      <c r="BG236">
        <v>3474557.6797832912</v>
      </c>
      <c r="BH236">
        <v>0</v>
      </c>
      <c r="BI236">
        <v>70838.850000000006</v>
      </c>
      <c r="BJ236">
        <v>3907376.1562856007</v>
      </c>
      <c r="BK236">
        <v>0</v>
      </c>
      <c r="BM236">
        <v>145560</v>
      </c>
      <c r="BN236">
        <v>0</v>
      </c>
      <c r="BP236" s="47">
        <f t="shared" si="3"/>
        <v>0</v>
      </c>
    </row>
    <row r="237" spans="1:68" x14ac:dyDescent="0.2">
      <c r="A237" t="s">
        <v>641</v>
      </c>
      <c r="B237">
        <v>7053</v>
      </c>
      <c r="C237" t="s">
        <v>561</v>
      </c>
      <c r="D237" t="s">
        <v>36</v>
      </c>
      <c r="E237" t="s">
        <v>871</v>
      </c>
      <c r="I237">
        <v>0</v>
      </c>
      <c r="J237">
        <v>0</v>
      </c>
      <c r="K237">
        <v>0</v>
      </c>
      <c r="L237">
        <v>0</v>
      </c>
      <c r="M237">
        <v>0</v>
      </c>
      <c r="N237">
        <v>1084572.734199055</v>
      </c>
      <c r="O237">
        <v>0</v>
      </c>
      <c r="P237">
        <v>0</v>
      </c>
      <c r="Q237">
        <v>0</v>
      </c>
      <c r="R237">
        <v>0</v>
      </c>
      <c r="S237">
        <v>0</v>
      </c>
      <c r="T237">
        <v>10930</v>
      </c>
      <c r="U237">
        <v>10930</v>
      </c>
      <c r="V237">
        <v>10930</v>
      </c>
      <c r="W237">
        <v>10930</v>
      </c>
      <c r="X237">
        <v>0</v>
      </c>
      <c r="Y237">
        <v>0</v>
      </c>
      <c r="Z237">
        <v>0</v>
      </c>
      <c r="AA237">
        <v>0</v>
      </c>
      <c r="AB237">
        <v>5146.42</v>
      </c>
      <c r="AC237">
        <v>0</v>
      </c>
      <c r="AD237">
        <v>0</v>
      </c>
      <c r="AE237">
        <v>0</v>
      </c>
      <c r="AF237">
        <v>0</v>
      </c>
      <c r="AG237">
        <v>0</v>
      </c>
      <c r="AH237">
        <v>0</v>
      </c>
      <c r="AI237">
        <v>52435.541851257294</v>
      </c>
      <c r="AJ237">
        <v>18920.914683210838</v>
      </c>
      <c r="AK237">
        <v>0</v>
      </c>
      <c r="AL237">
        <v>0</v>
      </c>
      <c r="AM237">
        <v>0</v>
      </c>
      <c r="AN237">
        <v>1350</v>
      </c>
      <c r="AO237">
        <v>17805</v>
      </c>
      <c r="AP237">
        <v>0</v>
      </c>
      <c r="AQ237">
        <v>3000</v>
      </c>
      <c r="AR237">
        <v>200</v>
      </c>
      <c r="AS237">
        <v>16240</v>
      </c>
      <c r="AT237">
        <v>0</v>
      </c>
      <c r="AU237">
        <v>0</v>
      </c>
      <c r="AV237">
        <v>13750</v>
      </c>
      <c r="AW237">
        <v>0</v>
      </c>
      <c r="AX237">
        <v>0</v>
      </c>
      <c r="AY237">
        <v>0</v>
      </c>
      <c r="AZ237">
        <v>0</v>
      </c>
      <c r="BA237">
        <v>0</v>
      </c>
      <c r="BB237">
        <v>0</v>
      </c>
      <c r="BC237" s="41">
        <v>1257140.610733523</v>
      </c>
      <c r="BD237">
        <v>1257140.610733523</v>
      </c>
      <c r="BF237">
        <v>116426.45653446813</v>
      </c>
      <c r="BG237">
        <v>1084572.734199055</v>
      </c>
      <c r="BH237">
        <v>0</v>
      </c>
      <c r="BI237">
        <v>56141.42</v>
      </c>
      <c r="BJ237">
        <v>1257140.610733523</v>
      </c>
      <c r="BK237">
        <v>0</v>
      </c>
      <c r="BM237">
        <v>43720</v>
      </c>
      <c r="BN237">
        <v>0</v>
      </c>
      <c r="BP237" s="47">
        <f t="shared" si="3"/>
        <v>0</v>
      </c>
    </row>
    <row r="238" spans="1:68" x14ac:dyDescent="0.2">
      <c r="A238" t="s">
        <v>637</v>
      </c>
      <c r="B238">
        <v>7045</v>
      </c>
      <c r="C238" t="s">
        <v>571</v>
      </c>
      <c r="D238" t="s">
        <v>36</v>
      </c>
      <c r="E238" t="s">
        <v>872</v>
      </c>
      <c r="I238">
        <v>0</v>
      </c>
      <c r="J238">
        <v>0</v>
      </c>
      <c r="K238">
        <v>0</v>
      </c>
      <c r="L238">
        <v>0</v>
      </c>
      <c r="M238">
        <v>0</v>
      </c>
      <c r="N238">
        <v>1760770.1232911691</v>
      </c>
      <c r="O238">
        <v>0</v>
      </c>
      <c r="P238">
        <v>0</v>
      </c>
      <c r="Q238">
        <v>0</v>
      </c>
      <c r="R238">
        <v>0</v>
      </c>
      <c r="S238">
        <v>0</v>
      </c>
      <c r="T238">
        <v>29465</v>
      </c>
      <c r="U238">
        <v>29465</v>
      </c>
      <c r="V238">
        <v>29465</v>
      </c>
      <c r="W238">
        <v>29465</v>
      </c>
      <c r="X238">
        <v>0</v>
      </c>
      <c r="Y238">
        <v>0</v>
      </c>
      <c r="Z238">
        <v>17153</v>
      </c>
      <c r="AA238">
        <v>0</v>
      </c>
      <c r="AB238">
        <v>0</v>
      </c>
      <c r="AC238">
        <v>0</v>
      </c>
      <c r="AD238">
        <v>0</v>
      </c>
      <c r="AE238">
        <v>0</v>
      </c>
      <c r="AF238">
        <v>0</v>
      </c>
      <c r="AG238">
        <v>0</v>
      </c>
      <c r="AH238">
        <v>16842</v>
      </c>
      <c r="AI238">
        <v>83814.30385383789</v>
      </c>
      <c r="AJ238">
        <v>30243.603040845348</v>
      </c>
      <c r="AK238">
        <v>0</v>
      </c>
      <c r="AL238">
        <v>0</v>
      </c>
      <c r="AM238">
        <v>0</v>
      </c>
      <c r="AN238">
        <v>5850</v>
      </c>
      <c r="AO238">
        <v>0</v>
      </c>
      <c r="AP238">
        <v>0</v>
      </c>
      <c r="AQ238">
        <v>0</v>
      </c>
      <c r="AR238">
        <v>0</v>
      </c>
      <c r="AS238">
        <v>29260</v>
      </c>
      <c r="AT238">
        <v>0</v>
      </c>
      <c r="AU238">
        <v>0</v>
      </c>
      <c r="AV238">
        <v>5970</v>
      </c>
      <c r="AW238">
        <v>0</v>
      </c>
      <c r="AX238">
        <v>0</v>
      </c>
      <c r="AY238">
        <v>0</v>
      </c>
      <c r="AZ238">
        <v>0</v>
      </c>
      <c r="BA238">
        <v>0</v>
      </c>
      <c r="BB238">
        <v>0</v>
      </c>
      <c r="BC238" s="41">
        <v>2067763.0301858524</v>
      </c>
      <c r="BD238">
        <v>2067763.0301858524</v>
      </c>
      <c r="BF238">
        <v>271762.90689468326</v>
      </c>
      <c r="BG238">
        <v>1760770.1232911691</v>
      </c>
      <c r="BH238">
        <v>0</v>
      </c>
      <c r="BI238">
        <v>35230</v>
      </c>
      <c r="BJ238">
        <v>2067763.0301858522</v>
      </c>
      <c r="BK238">
        <v>0</v>
      </c>
      <c r="BM238">
        <v>117860</v>
      </c>
      <c r="BN238">
        <v>0</v>
      </c>
      <c r="BP238" s="47">
        <f t="shared" si="3"/>
        <v>0</v>
      </c>
    </row>
    <row r="239" spans="1:68" x14ac:dyDescent="0.2">
      <c r="A239" t="s">
        <v>641</v>
      </c>
      <c r="B239">
        <v>7034</v>
      </c>
      <c r="C239" t="s">
        <v>573</v>
      </c>
      <c r="D239" t="s">
        <v>36</v>
      </c>
      <c r="E239" t="s">
        <v>873</v>
      </c>
      <c r="I239">
        <v>0</v>
      </c>
      <c r="J239">
        <v>0</v>
      </c>
      <c r="K239">
        <v>0</v>
      </c>
      <c r="L239">
        <v>0</v>
      </c>
      <c r="M239">
        <v>0</v>
      </c>
      <c r="N239">
        <v>971745.77532584779</v>
      </c>
      <c r="O239">
        <v>0</v>
      </c>
      <c r="P239">
        <v>0</v>
      </c>
      <c r="Q239">
        <v>0</v>
      </c>
      <c r="R239">
        <v>0</v>
      </c>
      <c r="S239">
        <v>0</v>
      </c>
      <c r="T239">
        <v>10393.75</v>
      </c>
      <c r="U239">
        <v>10393.75</v>
      </c>
      <c r="V239">
        <v>10393.75</v>
      </c>
      <c r="W239">
        <v>10393.75</v>
      </c>
      <c r="X239">
        <v>0</v>
      </c>
      <c r="Y239">
        <v>0</v>
      </c>
      <c r="Z239">
        <v>16272</v>
      </c>
      <c r="AA239">
        <v>0</v>
      </c>
      <c r="AB239">
        <v>2908.8199999999997</v>
      </c>
      <c r="AC239">
        <v>0</v>
      </c>
      <c r="AD239">
        <v>0</v>
      </c>
      <c r="AE239">
        <v>0</v>
      </c>
      <c r="AF239">
        <v>0</v>
      </c>
      <c r="AG239">
        <v>0</v>
      </c>
      <c r="AH239">
        <v>526</v>
      </c>
      <c r="AI239">
        <v>52830.984021584649</v>
      </c>
      <c r="AJ239">
        <v>19063.478213148803</v>
      </c>
      <c r="AK239">
        <v>0</v>
      </c>
      <c r="AL239">
        <v>0</v>
      </c>
      <c r="AM239">
        <v>0</v>
      </c>
      <c r="AN239">
        <v>450</v>
      </c>
      <c r="AO239">
        <v>0</v>
      </c>
      <c r="AP239">
        <v>0</v>
      </c>
      <c r="AQ239">
        <v>0</v>
      </c>
      <c r="AR239">
        <v>0</v>
      </c>
      <c r="AS239">
        <v>12040</v>
      </c>
      <c r="AT239">
        <v>0</v>
      </c>
      <c r="AU239">
        <v>0</v>
      </c>
      <c r="AV239">
        <v>13750</v>
      </c>
      <c r="AW239">
        <v>0</v>
      </c>
      <c r="AX239">
        <v>0</v>
      </c>
      <c r="AY239">
        <v>0</v>
      </c>
      <c r="AZ239">
        <v>0</v>
      </c>
      <c r="BA239">
        <v>0</v>
      </c>
      <c r="BB239">
        <v>0</v>
      </c>
      <c r="BC239" s="41">
        <v>1131162.0575605812</v>
      </c>
      <c r="BD239">
        <v>1131162.0575605812</v>
      </c>
      <c r="BF239">
        <v>130717.46223473345</v>
      </c>
      <c r="BG239">
        <v>971745.77532584779</v>
      </c>
      <c r="BH239">
        <v>0</v>
      </c>
      <c r="BI239">
        <v>28698.82</v>
      </c>
      <c r="BJ239">
        <v>1131162.0575605812</v>
      </c>
      <c r="BK239">
        <v>0</v>
      </c>
      <c r="BM239">
        <v>41575</v>
      </c>
      <c r="BN239">
        <v>0</v>
      </c>
      <c r="BP239" s="47">
        <f t="shared" si="3"/>
        <v>0</v>
      </c>
    </row>
    <row r="240" spans="1:68" s="49" customFormat="1" x14ac:dyDescent="0.2">
      <c r="A240" s="49" t="s">
        <v>641</v>
      </c>
      <c r="B240" s="49">
        <v>7036</v>
      </c>
      <c r="C240" s="49" t="s">
        <v>575</v>
      </c>
      <c r="D240" s="49" t="s">
        <v>36</v>
      </c>
      <c r="E240" s="49" t="s">
        <v>874</v>
      </c>
      <c r="I240" s="49">
        <v>0</v>
      </c>
      <c r="J240" s="49">
        <v>0</v>
      </c>
      <c r="K240" s="49">
        <v>0</v>
      </c>
      <c r="L240" s="49">
        <v>0</v>
      </c>
      <c r="M240" s="49">
        <v>0</v>
      </c>
      <c r="N240" s="49">
        <v>457414</v>
      </c>
      <c r="O240" s="49">
        <v>0</v>
      </c>
      <c r="P240" s="49">
        <v>0</v>
      </c>
      <c r="Q240" s="49">
        <v>0</v>
      </c>
      <c r="R240" s="49">
        <v>0</v>
      </c>
      <c r="S240" s="49">
        <v>0</v>
      </c>
      <c r="T240" s="49">
        <v>26501.25</v>
      </c>
      <c r="U240" s="49">
        <v>0</v>
      </c>
      <c r="V240" s="49">
        <v>0</v>
      </c>
      <c r="W240" s="49">
        <v>0</v>
      </c>
      <c r="X240" s="49">
        <v>0</v>
      </c>
      <c r="Y240" s="49">
        <v>0</v>
      </c>
      <c r="Z240" s="49">
        <v>0</v>
      </c>
      <c r="AA240" s="49">
        <v>0</v>
      </c>
      <c r="AB240" s="49">
        <v>0</v>
      </c>
      <c r="AC240" s="49">
        <v>0</v>
      </c>
      <c r="AD240" s="49">
        <v>0</v>
      </c>
      <c r="AE240" s="49">
        <v>0</v>
      </c>
      <c r="AF240" s="49">
        <v>0</v>
      </c>
      <c r="AG240" s="49">
        <v>0</v>
      </c>
      <c r="AH240" s="49">
        <v>0</v>
      </c>
      <c r="AI240" s="49">
        <v>41229.084278493319</v>
      </c>
      <c r="AJ240" s="49">
        <v>14876.781518211526</v>
      </c>
      <c r="AK240" s="49">
        <v>0</v>
      </c>
      <c r="AL240" s="49">
        <v>0</v>
      </c>
      <c r="AM240" s="49">
        <v>0</v>
      </c>
      <c r="AN240" s="49">
        <v>0</v>
      </c>
      <c r="AO240" s="49">
        <v>0</v>
      </c>
      <c r="AP240" s="49">
        <v>0</v>
      </c>
      <c r="AQ240" s="49">
        <v>0</v>
      </c>
      <c r="AR240" s="49">
        <v>0</v>
      </c>
      <c r="AS240" s="49">
        <v>0</v>
      </c>
      <c r="AT240" s="49">
        <v>0</v>
      </c>
      <c r="AU240" s="49">
        <v>0</v>
      </c>
      <c r="AV240" s="49">
        <v>0</v>
      </c>
      <c r="AW240" s="49">
        <v>0</v>
      </c>
      <c r="AX240" s="49">
        <v>0</v>
      </c>
      <c r="AY240" s="49">
        <v>0</v>
      </c>
      <c r="AZ240" s="49">
        <v>0</v>
      </c>
      <c r="BA240" s="49">
        <v>0</v>
      </c>
      <c r="BB240" s="49">
        <v>0</v>
      </c>
      <c r="BC240" s="50">
        <v>540021.11579670478</v>
      </c>
      <c r="BD240" s="49">
        <v>540021.11579670478</v>
      </c>
      <c r="BF240" s="49">
        <v>82607.115796704849</v>
      </c>
      <c r="BG240" s="49">
        <v>457414</v>
      </c>
      <c r="BH240" s="49">
        <v>0</v>
      </c>
      <c r="BI240" s="49">
        <v>0</v>
      </c>
      <c r="BJ240" s="49">
        <v>540021.11579670489</v>
      </c>
      <c r="BK240" s="49">
        <v>0</v>
      </c>
      <c r="BM240" s="49">
        <v>26501.25</v>
      </c>
      <c r="BN240" s="49">
        <v>0</v>
      </c>
      <c r="BP240" s="51">
        <f t="shared" si="3"/>
        <v>0</v>
      </c>
    </row>
    <row r="241" spans="1:68" x14ac:dyDescent="0.2">
      <c r="A241" t="s">
        <v>639</v>
      </c>
      <c r="B241">
        <v>7033</v>
      </c>
      <c r="C241" t="s">
        <v>576</v>
      </c>
      <c r="D241" t="s">
        <v>115</v>
      </c>
      <c r="E241" t="s">
        <v>875</v>
      </c>
      <c r="I241">
        <v>0</v>
      </c>
      <c r="J241">
        <v>0</v>
      </c>
      <c r="K241">
        <v>0</v>
      </c>
      <c r="L241">
        <v>36000</v>
      </c>
      <c r="M241">
        <v>0</v>
      </c>
      <c r="N241">
        <v>2003201</v>
      </c>
      <c r="O241">
        <v>0</v>
      </c>
      <c r="P241">
        <v>0</v>
      </c>
      <c r="Q241">
        <v>0</v>
      </c>
      <c r="R241">
        <v>0</v>
      </c>
      <c r="S241">
        <v>0</v>
      </c>
      <c r="T241">
        <v>40805</v>
      </c>
      <c r="U241">
        <v>40805</v>
      </c>
      <c r="V241">
        <v>40088.75</v>
      </c>
      <c r="W241">
        <v>40566.25</v>
      </c>
      <c r="X241">
        <v>0</v>
      </c>
      <c r="Y241">
        <v>0</v>
      </c>
      <c r="Z241">
        <v>0</v>
      </c>
      <c r="AA241">
        <v>0</v>
      </c>
      <c r="AB241">
        <v>19018.660000000003</v>
      </c>
      <c r="AC241">
        <v>0</v>
      </c>
      <c r="AD241">
        <v>0</v>
      </c>
      <c r="AE241">
        <v>0</v>
      </c>
      <c r="AF241">
        <v>0</v>
      </c>
      <c r="AG241">
        <v>0</v>
      </c>
      <c r="AH241">
        <v>0</v>
      </c>
      <c r="AI241">
        <v>170477.0745994848</v>
      </c>
      <c r="AJ241">
        <v>36505.170211783479</v>
      </c>
      <c r="AK241">
        <v>0</v>
      </c>
      <c r="AL241">
        <v>0</v>
      </c>
      <c r="AM241">
        <v>0</v>
      </c>
      <c r="AN241">
        <v>2250</v>
      </c>
      <c r="AO241">
        <v>18995</v>
      </c>
      <c r="AP241">
        <v>0</v>
      </c>
      <c r="AQ241">
        <v>17983</v>
      </c>
      <c r="AR241">
        <v>0</v>
      </c>
      <c r="AS241">
        <v>54180</v>
      </c>
      <c r="AT241">
        <v>0</v>
      </c>
      <c r="AU241">
        <v>0</v>
      </c>
      <c r="AV241">
        <v>7670</v>
      </c>
      <c r="AW241">
        <v>0</v>
      </c>
      <c r="AX241">
        <v>0</v>
      </c>
      <c r="AY241">
        <v>0</v>
      </c>
      <c r="AZ241">
        <v>0</v>
      </c>
      <c r="BA241">
        <v>0</v>
      </c>
      <c r="BB241">
        <v>0</v>
      </c>
      <c r="BC241" s="41">
        <v>2528544.9048112687</v>
      </c>
      <c r="BD241">
        <v>2528544.9048112687</v>
      </c>
      <c r="BF241">
        <v>371497.24481126829</v>
      </c>
      <c r="BG241">
        <v>2039201</v>
      </c>
      <c r="BH241">
        <v>0</v>
      </c>
      <c r="BI241">
        <v>117846.66</v>
      </c>
      <c r="BJ241">
        <v>2528544.9048112687</v>
      </c>
      <c r="BK241">
        <v>0</v>
      </c>
      <c r="BM241">
        <v>162265</v>
      </c>
      <c r="BN241">
        <v>0</v>
      </c>
      <c r="BP241" s="47">
        <f t="shared" si="3"/>
        <v>0</v>
      </c>
    </row>
    <row r="242" spans="1:68" x14ac:dyDescent="0.2">
      <c r="A242" t="s">
        <v>641</v>
      </c>
      <c r="B242">
        <v>7037</v>
      </c>
      <c r="C242" t="s">
        <v>578</v>
      </c>
      <c r="D242" t="s">
        <v>36</v>
      </c>
      <c r="E242" t="s">
        <v>876</v>
      </c>
      <c r="I242">
        <v>0</v>
      </c>
      <c r="J242">
        <v>0</v>
      </c>
      <c r="K242">
        <v>0</v>
      </c>
      <c r="L242">
        <v>0</v>
      </c>
      <c r="M242">
        <v>0</v>
      </c>
      <c r="N242">
        <v>805973.41383003211</v>
      </c>
      <c r="O242">
        <v>0</v>
      </c>
      <c r="P242">
        <v>0</v>
      </c>
      <c r="Q242">
        <v>0</v>
      </c>
      <c r="R242">
        <v>0</v>
      </c>
      <c r="S242">
        <v>0</v>
      </c>
      <c r="T242">
        <v>19666.25</v>
      </c>
      <c r="U242">
        <v>19666.25</v>
      </c>
      <c r="V242">
        <v>19666.25</v>
      </c>
      <c r="W242">
        <v>19666.25</v>
      </c>
      <c r="X242">
        <v>0</v>
      </c>
      <c r="Y242">
        <v>0</v>
      </c>
      <c r="Z242">
        <v>16626</v>
      </c>
      <c r="AA242">
        <v>0</v>
      </c>
      <c r="AB242">
        <v>0</v>
      </c>
      <c r="AC242">
        <v>0</v>
      </c>
      <c r="AD242">
        <v>0</v>
      </c>
      <c r="AE242">
        <v>0</v>
      </c>
      <c r="AF242">
        <v>0</v>
      </c>
      <c r="AG242">
        <v>0</v>
      </c>
      <c r="AH242">
        <v>0</v>
      </c>
      <c r="AI242">
        <v>25776.250589237326</v>
      </c>
      <c r="AJ242">
        <v>9301.1633739632416</v>
      </c>
      <c r="AK242">
        <v>0</v>
      </c>
      <c r="AL242">
        <v>0</v>
      </c>
      <c r="AM242">
        <v>0</v>
      </c>
      <c r="AN242">
        <v>4500</v>
      </c>
      <c r="AO242">
        <v>0</v>
      </c>
      <c r="AP242">
        <v>0</v>
      </c>
      <c r="AQ242">
        <v>0</v>
      </c>
      <c r="AR242">
        <v>0</v>
      </c>
      <c r="AS242">
        <v>9100</v>
      </c>
      <c r="AT242">
        <v>0</v>
      </c>
      <c r="AU242">
        <v>0</v>
      </c>
      <c r="AV242">
        <v>0</v>
      </c>
      <c r="AW242">
        <v>0</v>
      </c>
      <c r="AX242">
        <v>0</v>
      </c>
      <c r="AY242">
        <v>0</v>
      </c>
      <c r="AZ242">
        <v>0</v>
      </c>
      <c r="BA242">
        <v>0</v>
      </c>
      <c r="BB242">
        <v>0</v>
      </c>
      <c r="BC242" s="41">
        <v>949941.82779323263</v>
      </c>
      <c r="BD242">
        <v>949941.82779323263</v>
      </c>
      <c r="BF242">
        <v>134868.41396320058</v>
      </c>
      <c r="BG242">
        <v>805973.41383003211</v>
      </c>
      <c r="BH242">
        <v>0</v>
      </c>
      <c r="BI242">
        <v>9100</v>
      </c>
      <c r="BJ242">
        <v>949941.82779323263</v>
      </c>
      <c r="BK242">
        <v>0</v>
      </c>
      <c r="BM242">
        <v>78665</v>
      </c>
      <c r="BN242">
        <v>0</v>
      </c>
      <c r="BP242" s="47">
        <f t="shared" si="3"/>
        <v>0</v>
      </c>
    </row>
    <row r="243" spans="1:68" x14ac:dyDescent="0.2">
      <c r="A243" t="s">
        <v>641</v>
      </c>
      <c r="B243">
        <v>7047</v>
      </c>
      <c r="C243" t="s">
        <v>580</v>
      </c>
      <c r="D243" t="s">
        <v>36</v>
      </c>
      <c r="E243" t="s">
        <v>877</v>
      </c>
      <c r="I243">
        <v>0</v>
      </c>
      <c r="J243">
        <v>0</v>
      </c>
      <c r="K243">
        <v>0</v>
      </c>
      <c r="L243">
        <v>0</v>
      </c>
      <c r="M243">
        <v>0</v>
      </c>
      <c r="N243">
        <v>1513906.5761959814</v>
      </c>
      <c r="O243">
        <v>0</v>
      </c>
      <c r="P243">
        <v>0</v>
      </c>
      <c r="Q243">
        <v>0</v>
      </c>
      <c r="R243">
        <v>0</v>
      </c>
      <c r="S243">
        <v>0</v>
      </c>
      <c r="T243">
        <v>20907.5</v>
      </c>
      <c r="U243">
        <v>20907.5</v>
      </c>
      <c r="V243">
        <v>19898.75</v>
      </c>
      <c r="W243">
        <v>20571.25</v>
      </c>
      <c r="X243">
        <v>0</v>
      </c>
      <c r="Y243">
        <v>0</v>
      </c>
      <c r="Z243">
        <v>16946</v>
      </c>
      <c r="AA243">
        <v>0</v>
      </c>
      <c r="AB243">
        <v>0</v>
      </c>
      <c r="AC243">
        <v>0</v>
      </c>
      <c r="AD243">
        <v>0</v>
      </c>
      <c r="AE243">
        <v>0</v>
      </c>
      <c r="AF243">
        <v>0</v>
      </c>
      <c r="AG243">
        <v>0</v>
      </c>
      <c r="AH243">
        <v>4959</v>
      </c>
      <c r="AI243">
        <v>46813.239548600315</v>
      </c>
      <c r="AJ243">
        <v>16892.132083794357</v>
      </c>
      <c r="AK243">
        <v>0</v>
      </c>
      <c r="AL243">
        <v>0</v>
      </c>
      <c r="AM243">
        <v>0</v>
      </c>
      <c r="AN243">
        <v>450</v>
      </c>
      <c r="AO243">
        <v>0</v>
      </c>
      <c r="AP243">
        <v>0</v>
      </c>
      <c r="AQ243">
        <v>0</v>
      </c>
      <c r="AR243">
        <v>0</v>
      </c>
      <c r="AS243">
        <v>13720</v>
      </c>
      <c r="AT243">
        <v>0</v>
      </c>
      <c r="AU243">
        <v>0</v>
      </c>
      <c r="AV243">
        <v>0</v>
      </c>
      <c r="AW243">
        <v>0</v>
      </c>
      <c r="AX243">
        <v>0</v>
      </c>
      <c r="AY243">
        <v>0</v>
      </c>
      <c r="AZ243">
        <v>0</v>
      </c>
      <c r="BA243">
        <v>0</v>
      </c>
      <c r="BB243">
        <v>0</v>
      </c>
      <c r="BC243" s="41">
        <v>1695971.947828376</v>
      </c>
      <c r="BD243">
        <v>1695971.947828376</v>
      </c>
      <c r="BF243">
        <v>168345.37163239467</v>
      </c>
      <c r="BG243">
        <v>1513906.5761959814</v>
      </c>
      <c r="BH243">
        <v>0</v>
      </c>
      <c r="BI243">
        <v>13720</v>
      </c>
      <c r="BJ243">
        <v>1695971.947828376</v>
      </c>
      <c r="BK243">
        <v>0</v>
      </c>
      <c r="BM243">
        <v>82285</v>
      </c>
      <c r="BN243">
        <v>0</v>
      </c>
      <c r="BP243" s="47">
        <f t="shared" si="3"/>
        <v>0</v>
      </c>
    </row>
    <row r="244" spans="1:68" x14ac:dyDescent="0.2">
      <c r="A244" t="s">
        <v>639</v>
      </c>
      <c r="B244">
        <v>7014</v>
      </c>
      <c r="C244" t="s">
        <v>582</v>
      </c>
      <c r="D244" t="s">
        <v>115</v>
      </c>
      <c r="E244" t="s">
        <v>878</v>
      </c>
      <c r="I244">
        <v>0</v>
      </c>
      <c r="J244">
        <v>0</v>
      </c>
      <c r="K244">
        <v>0</v>
      </c>
      <c r="L244">
        <v>0</v>
      </c>
      <c r="M244">
        <v>0</v>
      </c>
      <c r="N244">
        <v>2773961</v>
      </c>
      <c r="O244">
        <v>0</v>
      </c>
      <c r="P244">
        <v>0</v>
      </c>
      <c r="Q244">
        <v>0</v>
      </c>
      <c r="R244">
        <v>0</v>
      </c>
      <c r="S244">
        <v>0</v>
      </c>
      <c r="T244">
        <v>23978.75</v>
      </c>
      <c r="U244">
        <v>23978.75</v>
      </c>
      <c r="V244">
        <v>23978.75</v>
      </c>
      <c r="W244">
        <v>23978.75</v>
      </c>
      <c r="X244">
        <v>0</v>
      </c>
      <c r="Y244">
        <v>0</v>
      </c>
      <c r="Z244">
        <v>16823</v>
      </c>
      <c r="AA244">
        <v>0</v>
      </c>
      <c r="AB244">
        <v>3579.95</v>
      </c>
      <c r="AC244">
        <v>1200</v>
      </c>
      <c r="AD244">
        <v>0</v>
      </c>
      <c r="AE244">
        <v>0</v>
      </c>
      <c r="AF244">
        <v>0</v>
      </c>
      <c r="AG244">
        <v>0</v>
      </c>
      <c r="AH244">
        <v>10595</v>
      </c>
      <c r="AI244">
        <v>93606.127479663963</v>
      </c>
      <c r="AJ244">
        <v>31985.750738616494</v>
      </c>
      <c r="AK244">
        <v>0</v>
      </c>
      <c r="AL244">
        <v>0</v>
      </c>
      <c r="AM244">
        <v>0</v>
      </c>
      <c r="AN244">
        <v>5850</v>
      </c>
      <c r="AO244">
        <v>7852</v>
      </c>
      <c r="AP244">
        <v>0</v>
      </c>
      <c r="AQ244">
        <v>4018</v>
      </c>
      <c r="AR244">
        <v>0</v>
      </c>
      <c r="AS244">
        <v>31920</v>
      </c>
      <c r="AT244">
        <v>0</v>
      </c>
      <c r="AU244">
        <v>0</v>
      </c>
      <c r="AV244">
        <v>0</v>
      </c>
      <c r="AW244">
        <v>0</v>
      </c>
      <c r="AX244">
        <v>0</v>
      </c>
      <c r="AY244">
        <v>0</v>
      </c>
      <c r="AZ244">
        <v>0</v>
      </c>
      <c r="BA244">
        <v>0</v>
      </c>
      <c r="BB244">
        <v>0</v>
      </c>
      <c r="BC244" s="41">
        <v>3077305.8282182808</v>
      </c>
      <c r="BD244">
        <v>3077305.8282182808</v>
      </c>
      <c r="BF244">
        <v>254774.87821828044</v>
      </c>
      <c r="BG244">
        <v>2773961</v>
      </c>
      <c r="BH244">
        <v>0</v>
      </c>
      <c r="BI244">
        <v>48569.95</v>
      </c>
      <c r="BJ244">
        <v>3077305.8282182808</v>
      </c>
      <c r="BK244">
        <v>0</v>
      </c>
      <c r="BM244">
        <v>95915</v>
      </c>
      <c r="BN244">
        <v>0</v>
      </c>
      <c r="BP244" s="47">
        <f t="shared" si="3"/>
        <v>0</v>
      </c>
    </row>
    <row r="245" spans="1:68" x14ac:dyDescent="0.2">
      <c r="A245" t="s">
        <v>639</v>
      </c>
      <c r="B245">
        <v>7009</v>
      </c>
      <c r="C245" t="s">
        <v>584</v>
      </c>
      <c r="D245" t="s">
        <v>115</v>
      </c>
      <c r="E245" t="s">
        <v>878</v>
      </c>
      <c r="I245">
        <v>0</v>
      </c>
      <c r="J245">
        <v>0</v>
      </c>
      <c r="K245">
        <v>0</v>
      </c>
      <c r="L245">
        <v>0</v>
      </c>
      <c r="M245">
        <v>0</v>
      </c>
      <c r="N245">
        <v>2621256</v>
      </c>
      <c r="O245">
        <v>0</v>
      </c>
      <c r="P245">
        <v>0</v>
      </c>
      <c r="Q245">
        <v>0</v>
      </c>
      <c r="R245">
        <v>0</v>
      </c>
      <c r="S245">
        <v>0</v>
      </c>
      <c r="T245">
        <v>40357.5</v>
      </c>
      <c r="U245">
        <v>40357.5</v>
      </c>
      <c r="V245">
        <v>40357.5</v>
      </c>
      <c r="W245">
        <v>40357.5</v>
      </c>
      <c r="X245">
        <v>0</v>
      </c>
      <c r="Y245">
        <v>0</v>
      </c>
      <c r="Z245">
        <v>16840</v>
      </c>
      <c r="AA245">
        <v>0</v>
      </c>
      <c r="AB245">
        <v>6712.45</v>
      </c>
      <c r="AC245">
        <v>0</v>
      </c>
      <c r="AD245">
        <v>0</v>
      </c>
      <c r="AE245">
        <v>0</v>
      </c>
      <c r="AF245">
        <v>0</v>
      </c>
      <c r="AG245">
        <v>0</v>
      </c>
      <c r="AH245">
        <v>6749</v>
      </c>
      <c r="AI245">
        <v>102200.81117196486</v>
      </c>
      <c r="AJ245">
        <v>36878.242504159876</v>
      </c>
      <c r="AK245">
        <v>0</v>
      </c>
      <c r="AL245">
        <v>0</v>
      </c>
      <c r="AM245">
        <v>0</v>
      </c>
      <c r="AN245">
        <v>1800</v>
      </c>
      <c r="AO245">
        <v>0</v>
      </c>
      <c r="AP245">
        <v>0</v>
      </c>
      <c r="AQ245">
        <v>0</v>
      </c>
      <c r="AS245">
        <v>30940</v>
      </c>
      <c r="AT245">
        <v>0</v>
      </c>
      <c r="AU245">
        <v>0</v>
      </c>
      <c r="AV245">
        <v>17150</v>
      </c>
      <c r="AW245">
        <v>0</v>
      </c>
      <c r="AX245">
        <v>0</v>
      </c>
      <c r="AY245">
        <v>0</v>
      </c>
      <c r="AZ245">
        <v>0</v>
      </c>
      <c r="BA245">
        <v>0</v>
      </c>
      <c r="BB245">
        <v>0</v>
      </c>
      <c r="BC245" s="41">
        <v>3001956.5036761248</v>
      </c>
      <c r="BD245">
        <v>3001956.5036761248</v>
      </c>
      <c r="BF245">
        <v>325898.05367612472</v>
      </c>
      <c r="BG245">
        <v>2621256</v>
      </c>
      <c r="BH245">
        <v>0</v>
      </c>
      <c r="BI245">
        <v>54802.45</v>
      </c>
      <c r="BJ245">
        <v>3001956.5036761248</v>
      </c>
      <c r="BK245">
        <v>0</v>
      </c>
      <c r="BM245">
        <v>161430</v>
      </c>
      <c r="BN245">
        <v>0</v>
      </c>
      <c r="BP245" s="47">
        <f t="shared" si="3"/>
        <v>0</v>
      </c>
    </row>
    <row r="246" spans="1:68" x14ac:dyDescent="0.2">
      <c r="BP246" s="47"/>
    </row>
    <row r="247" spans="1:68" x14ac:dyDescent="0.2">
      <c r="BF247">
        <v>71468158.427965924</v>
      </c>
      <c r="BG247">
        <v>42692847.107662886</v>
      </c>
      <c r="BH247">
        <v>1162440.6900000002</v>
      </c>
      <c r="BI247">
        <v>5779721.7100000009</v>
      </c>
      <c r="BJ247">
        <v>121103167.93562873</v>
      </c>
      <c r="BK247">
        <v>0</v>
      </c>
      <c r="BL247">
        <v>0</v>
      </c>
      <c r="BM247">
        <v>38986893.75</v>
      </c>
      <c r="BN247">
        <v>2313680.366488677</v>
      </c>
    </row>
    <row r="248" spans="1:68" x14ac:dyDescent="0.2">
      <c r="B248" t="s">
        <v>879</v>
      </c>
      <c r="C248">
        <v>27</v>
      </c>
      <c r="F248">
        <v>0</v>
      </c>
      <c r="G248">
        <v>0</v>
      </c>
      <c r="H248">
        <v>0</v>
      </c>
      <c r="I248">
        <v>198772.92526449516</v>
      </c>
      <c r="J248">
        <v>39255.919999999998</v>
      </c>
      <c r="K248">
        <v>115748.97217385373</v>
      </c>
      <c r="L248">
        <v>9100</v>
      </c>
      <c r="M248">
        <v>0</v>
      </c>
      <c r="N248">
        <v>0</v>
      </c>
      <c r="O248">
        <v>0</v>
      </c>
      <c r="P248">
        <v>0</v>
      </c>
      <c r="Q248">
        <v>5039.7166666666662</v>
      </c>
      <c r="R248">
        <v>4032</v>
      </c>
      <c r="S248">
        <v>57240.756256410255</v>
      </c>
      <c r="T248">
        <v>0</v>
      </c>
      <c r="U248">
        <v>0</v>
      </c>
      <c r="V248">
        <v>0</v>
      </c>
      <c r="W248">
        <v>0</v>
      </c>
      <c r="X248">
        <v>0</v>
      </c>
      <c r="Y248">
        <v>0</v>
      </c>
      <c r="Z248">
        <v>0</v>
      </c>
      <c r="AA248">
        <v>0</v>
      </c>
      <c r="AB248">
        <v>0</v>
      </c>
      <c r="AC248">
        <v>0</v>
      </c>
      <c r="AD248">
        <v>0</v>
      </c>
      <c r="AE248">
        <v>0</v>
      </c>
      <c r="AF248">
        <v>0</v>
      </c>
      <c r="AG248">
        <v>0</v>
      </c>
      <c r="AH248">
        <v>0</v>
      </c>
      <c r="AI248">
        <v>473088</v>
      </c>
      <c r="AJ248">
        <v>167345</v>
      </c>
      <c r="AK248">
        <v>0</v>
      </c>
      <c r="AL248">
        <v>0</v>
      </c>
      <c r="AM248">
        <v>0</v>
      </c>
      <c r="AN248">
        <v>0</v>
      </c>
      <c r="AO248">
        <v>0</v>
      </c>
      <c r="AP248">
        <v>0</v>
      </c>
      <c r="AQ248">
        <v>0</v>
      </c>
      <c r="AR248">
        <v>0</v>
      </c>
      <c r="AS248">
        <v>0</v>
      </c>
      <c r="AT248">
        <v>0</v>
      </c>
      <c r="AU248">
        <v>0</v>
      </c>
      <c r="AV248">
        <v>0</v>
      </c>
      <c r="AW248">
        <v>0</v>
      </c>
      <c r="AX248">
        <v>0</v>
      </c>
      <c r="AY248">
        <v>0</v>
      </c>
      <c r="AZ248">
        <v>0</v>
      </c>
      <c r="BA248">
        <v>0</v>
      </c>
      <c r="BB248">
        <v>0</v>
      </c>
      <c r="BC248" s="41">
        <v>1069623.2903614258</v>
      </c>
      <c r="BD248">
        <v>1069623.2903614258</v>
      </c>
      <c r="BF248">
        <v>640433</v>
      </c>
      <c r="BG248">
        <v>429190.29036142578</v>
      </c>
      <c r="BH248">
        <v>0</v>
      </c>
      <c r="BI248">
        <v>0</v>
      </c>
      <c r="BJ248">
        <v>1069623.2903614258</v>
      </c>
      <c r="BK248">
        <v>0</v>
      </c>
      <c r="BL248">
        <v>0</v>
      </c>
      <c r="BM248">
        <v>0</v>
      </c>
      <c r="BN248">
        <v>66312.472923076915</v>
      </c>
    </row>
    <row r="249" spans="1:68" x14ac:dyDescent="0.2">
      <c r="B249" t="s">
        <v>880</v>
      </c>
      <c r="C249">
        <v>171</v>
      </c>
      <c r="F249">
        <v>288296555.58435273</v>
      </c>
      <c r="G249">
        <v>0</v>
      </c>
      <c r="H249">
        <v>0</v>
      </c>
      <c r="I249">
        <v>1060946.2657029198</v>
      </c>
      <c r="J249">
        <v>1030020.2558333338</v>
      </c>
      <c r="K249">
        <v>606103.5386666666</v>
      </c>
      <c r="L249">
        <v>1117913.5299999996</v>
      </c>
      <c r="M249">
        <v>219800</v>
      </c>
      <c r="N249">
        <v>0</v>
      </c>
      <c r="O249">
        <v>0</v>
      </c>
      <c r="P249">
        <v>0</v>
      </c>
      <c r="Q249">
        <v>751131.5926784483</v>
      </c>
      <c r="R249">
        <v>600905.19669558387</v>
      </c>
      <c r="S249">
        <v>734216.10419156775</v>
      </c>
      <c r="T249">
        <v>7697284.375</v>
      </c>
      <c r="U249">
        <v>7697284.375</v>
      </c>
      <c r="V249">
        <v>7386215.625</v>
      </c>
      <c r="W249">
        <v>7403623.125</v>
      </c>
      <c r="X249">
        <v>0</v>
      </c>
      <c r="Y249">
        <v>0</v>
      </c>
      <c r="Z249">
        <v>3273175</v>
      </c>
      <c r="AA249">
        <v>0</v>
      </c>
      <c r="AB249">
        <v>0</v>
      </c>
      <c r="AC249">
        <v>0</v>
      </c>
      <c r="AD249">
        <v>70163.929999999993</v>
      </c>
      <c r="AE249">
        <v>620508.1399999999</v>
      </c>
      <c r="AF249">
        <v>0</v>
      </c>
      <c r="AG249">
        <v>0</v>
      </c>
      <c r="AH249">
        <v>7583149</v>
      </c>
      <c r="AI249">
        <v>9090378.6699999999</v>
      </c>
      <c r="AJ249">
        <v>3146257</v>
      </c>
      <c r="AK249">
        <v>0</v>
      </c>
      <c r="AL249">
        <v>0</v>
      </c>
      <c r="AM249">
        <v>0</v>
      </c>
      <c r="AN249">
        <v>1228680</v>
      </c>
      <c r="AO249">
        <v>472492</v>
      </c>
      <c r="AP249">
        <v>98872</v>
      </c>
      <c r="AQ249">
        <v>199978</v>
      </c>
      <c r="AR249">
        <v>633</v>
      </c>
      <c r="AS249">
        <v>2856630</v>
      </c>
      <c r="AT249">
        <v>24476.309999999998</v>
      </c>
      <c r="AU249">
        <v>0</v>
      </c>
      <c r="AV249">
        <v>0</v>
      </c>
      <c r="AW249">
        <v>0</v>
      </c>
      <c r="AX249">
        <v>0</v>
      </c>
      <c r="AY249">
        <v>0</v>
      </c>
      <c r="AZ249">
        <v>0</v>
      </c>
      <c r="BA249">
        <v>0</v>
      </c>
      <c r="BB249">
        <v>0</v>
      </c>
      <c r="BC249" s="41">
        <v>64970837.033768512</v>
      </c>
      <c r="BD249">
        <v>64970837.033768512</v>
      </c>
      <c r="BF249">
        <v>54506047.170000009</v>
      </c>
      <c r="BG249">
        <v>6121036.4837685162</v>
      </c>
      <c r="BH249">
        <v>690672.07000000007</v>
      </c>
      <c r="BI249">
        <v>3653081.31</v>
      </c>
      <c r="BJ249">
        <v>64970837.033768512</v>
      </c>
      <c r="BK249">
        <v>0</v>
      </c>
      <c r="BL249">
        <v>0</v>
      </c>
      <c r="BM249">
        <v>30184407.5</v>
      </c>
      <c r="BN249">
        <v>2086252.8935656</v>
      </c>
    </row>
    <row r="250" spans="1:68" x14ac:dyDescent="0.2">
      <c r="B250" t="s">
        <v>881</v>
      </c>
      <c r="C250">
        <v>18</v>
      </c>
      <c r="F250">
        <v>93807558.500927657</v>
      </c>
      <c r="G250">
        <v>0</v>
      </c>
      <c r="H250">
        <v>0</v>
      </c>
      <c r="I250">
        <v>145105.55279849068</v>
      </c>
      <c r="J250">
        <v>120034.83833333332</v>
      </c>
      <c r="K250">
        <v>102618.64008333336</v>
      </c>
      <c r="L250">
        <v>127279.36</v>
      </c>
      <c r="M250">
        <v>0</v>
      </c>
      <c r="N250">
        <v>0</v>
      </c>
      <c r="O250">
        <v>0</v>
      </c>
      <c r="P250">
        <v>0</v>
      </c>
      <c r="Q250">
        <v>54924</v>
      </c>
      <c r="R250">
        <v>43939</v>
      </c>
      <c r="S250">
        <v>62252</v>
      </c>
      <c r="T250">
        <v>1683062.5</v>
      </c>
      <c r="U250">
        <v>1683062.5</v>
      </c>
      <c r="V250">
        <v>1673751.25</v>
      </c>
      <c r="W250">
        <v>1679958.75</v>
      </c>
      <c r="X250">
        <v>0</v>
      </c>
      <c r="Y250">
        <v>0</v>
      </c>
      <c r="Z250">
        <v>0</v>
      </c>
      <c r="AA250">
        <v>0</v>
      </c>
      <c r="AB250">
        <v>0</v>
      </c>
      <c r="AC250">
        <v>0</v>
      </c>
      <c r="AD250">
        <v>471768.62</v>
      </c>
      <c r="AE250">
        <v>0</v>
      </c>
      <c r="AF250">
        <v>0</v>
      </c>
      <c r="AG250">
        <v>76690</v>
      </c>
      <c r="AH250">
        <v>0</v>
      </c>
      <c r="AI250">
        <v>3365703.96</v>
      </c>
      <c r="AJ250">
        <v>1164311</v>
      </c>
      <c r="AK250">
        <v>0</v>
      </c>
      <c r="AL250">
        <v>0</v>
      </c>
      <c r="AM250">
        <v>0</v>
      </c>
      <c r="AN250">
        <v>315000</v>
      </c>
      <c r="AO250">
        <v>138071</v>
      </c>
      <c r="AP250">
        <v>92354</v>
      </c>
      <c r="AQ250">
        <v>119864</v>
      </c>
      <c r="AR250">
        <v>2549</v>
      </c>
      <c r="AS250">
        <v>729950</v>
      </c>
      <c r="AT250">
        <v>8693.4</v>
      </c>
      <c r="AU250">
        <v>0</v>
      </c>
      <c r="AV250">
        <v>224510</v>
      </c>
      <c r="AW250">
        <v>0</v>
      </c>
      <c r="AX250">
        <v>0</v>
      </c>
      <c r="AY250">
        <v>0</v>
      </c>
      <c r="AZ250">
        <v>0</v>
      </c>
      <c r="BA250">
        <v>0</v>
      </c>
      <c r="BB250">
        <v>0</v>
      </c>
      <c r="BC250" s="41">
        <v>14085453.371215155</v>
      </c>
      <c r="BD250">
        <v>14085453.371215155</v>
      </c>
      <c r="BF250">
        <v>11641539.960000001</v>
      </c>
      <c r="BG250">
        <v>656153.39121515723</v>
      </c>
      <c r="BH250">
        <v>471768.62</v>
      </c>
      <c r="BI250">
        <v>1315991.3999999999</v>
      </c>
      <c r="BJ250">
        <v>14085453.371215155</v>
      </c>
      <c r="BK250">
        <v>0</v>
      </c>
      <c r="BL250">
        <v>0</v>
      </c>
      <c r="BM250">
        <v>6719835</v>
      </c>
      <c r="BN250">
        <v>161115</v>
      </c>
    </row>
    <row r="251" spans="1:68" x14ac:dyDescent="0.2">
      <c r="B251" t="s">
        <v>882</v>
      </c>
      <c r="C251">
        <v>22</v>
      </c>
      <c r="F251">
        <v>0</v>
      </c>
      <c r="G251">
        <v>0</v>
      </c>
      <c r="H251">
        <v>0</v>
      </c>
      <c r="I251">
        <v>0</v>
      </c>
      <c r="J251">
        <v>0</v>
      </c>
      <c r="K251">
        <v>0</v>
      </c>
      <c r="L251">
        <v>36000</v>
      </c>
      <c r="M251">
        <v>0</v>
      </c>
      <c r="N251">
        <v>35450466.942317776</v>
      </c>
      <c r="O251">
        <v>0</v>
      </c>
      <c r="P251">
        <v>0</v>
      </c>
      <c r="Q251">
        <v>0</v>
      </c>
      <c r="R251">
        <v>0</v>
      </c>
      <c r="S251">
        <v>0</v>
      </c>
      <c r="T251">
        <v>546332.5</v>
      </c>
      <c r="U251">
        <v>519831.25</v>
      </c>
      <c r="V251">
        <v>502450</v>
      </c>
      <c r="W251">
        <v>514037.5</v>
      </c>
      <c r="X251">
        <v>0</v>
      </c>
      <c r="Y251">
        <v>0</v>
      </c>
      <c r="Z251">
        <v>246992</v>
      </c>
      <c r="AA251">
        <v>0</v>
      </c>
      <c r="AB251">
        <v>63517.999999999993</v>
      </c>
      <c r="AC251">
        <v>1200</v>
      </c>
      <c r="AD251">
        <v>0</v>
      </c>
      <c r="AE251">
        <v>0</v>
      </c>
      <c r="AF251">
        <v>0</v>
      </c>
      <c r="AG251">
        <v>0</v>
      </c>
      <c r="AH251">
        <v>78025</v>
      </c>
      <c r="AI251">
        <v>1645285.7295609992</v>
      </c>
      <c r="AJ251">
        <v>566884.31840490375</v>
      </c>
      <c r="AK251">
        <v>0</v>
      </c>
      <c r="AL251">
        <v>0</v>
      </c>
      <c r="AM251">
        <v>0</v>
      </c>
      <c r="AN251">
        <v>60300</v>
      </c>
      <c r="AO251">
        <v>101264</v>
      </c>
      <c r="AP251">
        <v>17585</v>
      </c>
      <c r="AQ251">
        <v>36911</v>
      </c>
      <c r="AR251">
        <v>321</v>
      </c>
      <c r="AS251">
        <v>473340</v>
      </c>
      <c r="AT251">
        <v>0</v>
      </c>
      <c r="AU251">
        <v>0</v>
      </c>
      <c r="AV251">
        <v>116510</v>
      </c>
      <c r="AW251">
        <v>0</v>
      </c>
      <c r="AX251">
        <v>0</v>
      </c>
      <c r="AY251">
        <v>0</v>
      </c>
      <c r="AZ251">
        <v>0</v>
      </c>
      <c r="BA251">
        <v>0</v>
      </c>
      <c r="BB251">
        <v>0</v>
      </c>
      <c r="BC251" s="41">
        <v>40977254.240283683</v>
      </c>
      <c r="BD251">
        <v>40977254.240283683</v>
      </c>
      <c r="BF251">
        <v>4680138.2979659028</v>
      </c>
      <c r="BG251">
        <v>35486466.942317776</v>
      </c>
      <c r="BH251">
        <v>0</v>
      </c>
      <c r="BI251">
        <v>810648.99999999977</v>
      </c>
      <c r="BJ251">
        <v>40977254.240283683</v>
      </c>
      <c r="BK251">
        <v>0</v>
      </c>
      <c r="BL251">
        <v>0</v>
      </c>
      <c r="BM251">
        <v>2082651.25</v>
      </c>
      <c r="BN251">
        <v>0</v>
      </c>
    </row>
    <row r="252" spans="1:68" x14ac:dyDescent="0.2">
      <c r="B252" t="s">
        <v>589</v>
      </c>
      <c r="C252">
        <v>238</v>
      </c>
      <c r="F252">
        <v>382104114.08528042</v>
      </c>
      <c r="G252">
        <v>0</v>
      </c>
      <c r="H252">
        <v>0</v>
      </c>
      <c r="I252">
        <v>1404824.7437659057</v>
      </c>
      <c r="J252">
        <v>1189311.0141666671</v>
      </c>
      <c r="K252">
        <v>824471.15092385374</v>
      </c>
      <c r="L252">
        <v>1290292.8899999997</v>
      </c>
      <c r="M252">
        <v>219800</v>
      </c>
      <c r="N252">
        <v>35450466.942317776</v>
      </c>
      <c r="O252">
        <v>0</v>
      </c>
      <c r="P252">
        <v>0</v>
      </c>
      <c r="Q252">
        <v>811095.30934511498</v>
      </c>
      <c r="R252">
        <v>648876.19669558387</v>
      </c>
      <c r="S252">
        <v>853708.86044797802</v>
      </c>
      <c r="T252">
        <v>9926679.375</v>
      </c>
      <c r="U252">
        <v>9900178.125</v>
      </c>
      <c r="V252">
        <v>9562416.875</v>
      </c>
      <c r="W252">
        <v>9597619.375</v>
      </c>
      <c r="X252">
        <v>0</v>
      </c>
      <c r="Y252">
        <v>0</v>
      </c>
      <c r="Z252">
        <v>3520167</v>
      </c>
      <c r="AA252">
        <v>0</v>
      </c>
      <c r="AB252">
        <v>63517.999999999993</v>
      </c>
      <c r="AC252">
        <v>1200</v>
      </c>
      <c r="AD252">
        <v>541932.55000000005</v>
      </c>
      <c r="AE252">
        <v>620508.1399999999</v>
      </c>
      <c r="AF252">
        <v>0</v>
      </c>
      <c r="AG252">
        <v>76690</v>
      </c>
      <c r="AH252">
        <v>7661174</v>
      </c>
      <c r="AI252">
        <v>14574456.359560998</v>
      </c>
      <c r="AJ252">
        <v>5044797.3184049036</v>
      </c>
      <c r="AK252">
        <v>0</v>
      </c>
      <c r="AL252">
        <v>0</v>
      </c>
      <c r="AM252">
        <v>0</v>
      </c>
      <c r="AN252">
        <v>1603980</v>
      </c>
      <c r="AO252">
        <v>711827</v>
      </c>
      <c r="AP252">
        <v>208811</v>
      </c>
      <c r="AQ252">
        <v>356753</v>
      </c>
      <c r="AR252">
        <v>3503</v>
      </c>
      <c r="AS252">
        <v>4059920</v>
      </c>
      <c r="AT252">
        <v>33169.71</v>
      </c>
      <c r="AU252">
        <v>0</v>
      </c>
      <c r="AV252">
        <v>341020</v>
      </c>
      <c r="AW252">
        <v>0</v>
      </c>
      <c r="AX252">
        <v>0</v>
      </c>
      <c r="AY252">
        <v>0</v>
      </c>
      <c r="AZ252">
        <v>0</v>
      </c>
      <c r="BA252">
        <v>0</v>
      </c>
      <c r="BB252">
        <v>0</v>
      </c>
      <c r="BC252" s="41">
        <v>121103167.93562877</v>
      </c>
      <c r="BD252">
        <v>121103167.93562877</v>
      </c>
      <c r="BF252">
        <v>71468158.427965909</v>
      </c>
      <c r="BG252">
        <v>42692847.107662871</v>
      </c>
      <c r="BH252">
        <v>1162440.69</v>
      </c>
      <c r="BI252">
        <v>5779721.71</v>
      </c>
      <c r="BJ252">
        <v>121103167.93562877</v>
      </c>
      <c r="BK252">
        <v>0</v>
      </c>
      <c r="BL252">
        <v>0</v>
      </c>
      <c r="BM252">
        <v>38986893.75</v>
      </c>
      <c r="BN252">
        <v>2313680.366488677</v>
      </c>
    </row>
    <row r="253" spans="1:68" x14ac:dyDescent="0.2">
      <c r="B253" t="s">
        <v>115</v>
      </c>
      <c r="C253">
        <v>55</v>
      </c>
      <c r="F253">
        <v>133691069.8123644</v>
      </c>
      <c r="G253">
        <v>0</v>
      </c>
      <c r="H253">
        <v>0</v>
      </c>
      <c r="I253">
        <v>418078.18527265603</v>
      </c>
      <c r="J253">
        <v>329925.527</v>
      </c>
      <c r="K253">
        <v>230232.6639166667</v>
      </c>
      <c r="L253">
        <v>408604.86333333334</v>
      </c>
      <c r="M253">
        <v>82425</v>
      </c>
      <c r="N253">
        <v>8297716</v>
      </c>
      <c r="O253">
        <v>0</v>
      </c>
      <c r="P253">
        <v>0</v>
      </c>
      <c r="Q253">
        <v>209932.51879610596</v>
      </c>
      <c r="R253">
        <v>167946.04170355143</v>
      </c>
      <c r="S253">
        <v>434908.69591868925</v>
      </c>
      <c r="T253">
        <v>2960238.75</v>
      </c>
      <c r="U253">
        <v>2960238.75</v>
      </c>
      <c r="V253">
        <v>2942857.5</v>
      </c>
      <c r="W253">
        <v>2954445</v>
      </c>
      <c r="X253">
        <v>0</v>
      </c>
      <c r="Y253">
        <v>0</v>
      </c>
      <c r="Z253">
        <v>743780</v>
      </c>
      <c r="AA253">
        <v>0</v>
      </c>
      <c r="AB253">
        <v>29311.060000000005</v>
      </c>
      <c r="AC253">
        <v>1200</v>
      </c>
      <c r="AD253">
        <v>272031.87</v>
      </c>
      <c r="AE253">
        <v>0</v>
      </c>
      <c r="AF253">
        <v>0</v>
      </c>
      <c r="AG253">
        <v>76690</v>
      </c>
      <c r="AH253">
        <v>1748798</v>
      </c>
      <c r="AI253">
        <v>5126010.206752507</v>
      </c>
      <c r="AJ253">
        <v>1750706.0160427655</v>
      </c>
      <c r="AK253">
        <v>0</v>
      </c>
      <c r="AL253">
        <v>0</v>
      </c>
      <c r="AM253">
        <v>0</v>
      </c>
      <c r="AN253">
        <v>540900</v>
      </c>
      <c r="AO253">
        <v>195836</v>
      </c>
      <c r="AP253">
        <v>88267</v>
      </c>
      <c r="AQ253">
        <v>125068</v>
      </c>
      <c r="AR253">
        <v>0</v>
      </c>
      <c r="AS253">
        <v>1333760</v>
      </c>
      <c r="AT253">
        <v>13222.099999999999</v>
      </c>
      <c r="AU253">
        <v>0</v>
      </c>
      <c r="AV253">
        <v>181470</v>
      </c>
      <c r="AW253">
        <v>0</v>
      </c>
      <c r="AX253">
        <v>0</v>
      </c>
      <c r="AY253">
        <v>0</v>
      </c>
      <c r="AZ253">
        <v>0</v>
      </c>
      <c r="BA253">
        <v>0</v>
      </c>
      <c r="BB253">
        <v>0</v>
      </c>
      <c r="BC253" s="41">
        <v>34624599.74873627</v>
      </c>
      <c r="BD253">
        <v>34624599.74873627</v>
      </c>
      <c r="BF253">
        <v>19513058.206752509</v>
      </c>
      <c r="BG253">
        <v>10579769.495941002</v>
      </c>
      <c r="BH253">
        <v>272031.87</v>
      </c>
      <c r="BI253">
        <v>1968134.16</v>
      </c>
      <c r="BJ253">
        <v>34624599.74873627</v>
      </c>
      <c r="BK253">
        <v>0</v>
      </c>
      <c r="BL253">
        <v>0</v>
      </c>
      <c r="BM253">
        <v>11817780</v>
      </c>
      <c r="BN253">
        <v>812787.25641834666</v>
      </c>
    </row>
    <row r="254" spans="1:68" x14ac:dyDescent="0.2">
      <c r="B254" t="s">
        <v>883</v>
      </c>
      <c r="I254">
        <v>998533.59016666654</v>
      </c>
      <c r="J254">
        <v>1063131.6991666667</v>
      </c>
      <c r="K254">
        <v>706621.64008333359</v>
      </c>
      <c r="L254">
        <v>1170219.9833333334</v>
      </c>
      <c r="M254">
        <v>76930</v>
      </c>
      <c r="N254">
        <v>14748907.860486269</v>
      </c>
      <c r="O254">
        <v>0</v>
      </c>
      <c r="P254">
        <v>0</v>
      </c>
      <c r="Q254">
        <v>1135067.1226242548</v>
      </c>
      <c r="R254">
        <v>908053.69809940387</v>
      </c>
      <c r="S254">
        <v>952322.36219839519</v>
      </c>
      <c r="T254">
        <v>0</v>
      </c>
      <c r="U254">
        <v>0</v>
      </c>
      <c r="V254">
        <v>0</v>
      </c>
      <c r="W254">
        <v>280315</v>
      </c>
      <c r="X254">
        <v>0</v>
      </c>
      <c r="Y254">
        <v>0</v>
      </c>
      <c r="Z254">
        <v>0</v>
      </c>
      <c r="AA254">
        <v>0</v>
      </c>
      <c r="AB254">
        <v>0</v>
      </c>
      <c r="AC254">
        <v>0</v>
      </c>
      <c r="AD254">
        <v>1366901.6824999996</v>
      </c>
      <c r="AE254">
        <v>140816.64000000001</v>
      </c>
      <c r="AF254">
        <v>0</v>
      </c>
      <c r="AG254">
        <v>0</v>
      </c>
      <c r="AH254">
        <v>0</v>
      </c>
      <c r="AI254">
        <v>968230.63431886467</v>
      </c>
      <c r="AJ254">
        <v>374387.66787520429</v>
      </c>
      <c r="AK254">
        <v>0</v>
      </c>
      <c r="AL254">
        <v>0</v>
      </c>
      <c r="AM254">
        <v>0</v>
      </c>
      <c r="AN254">
        <v>0</v>
      </c>
      <c r="AO254">
        <v>0</v>
      </c>
      <c r="AP254">
        <v>0</v>
      </c>
      <c r="AQ254">
        <v>0</v>
      </c>
      <c r="AR254">
        <v>0</v>
      </c>
      <c r="AS254">
        <v>0</v>
      </c>
      <c r="AT254">
        <v>0</v>
      </c>
      <c r="AU254">
        <v>0</v>
      </c>
      <c r="AV254">
        <v>0</v>
      </c>
      <c r="AW254">
        <v>0</v>
      </c>
      <c r="AX254">
        <v>0</v>
      </c>
      <c r="AY254">
        <v>0</v>
      </c>
      <c r="AZ254">
        <v>0</v>
      </c>
      <c r="BA254">
        <v>0</v>
      </c>
      <c r="BB254">
        <v>0</v>
      </c>
      <c r="BC254" s="41">
        <v>33194950.183278095</v>
      </c>
      <c r="BD254">
        <v>0</v>
      </c>
    </row>
    <row r="255" spans="1:68" x14ac:dyDescent="0.2">
      <c r="B255" t="s">
        <v>589</v>
      </c>
      <c r="I255">
        <v>2403358.333932572</v>
      </c>
      <c r="J255">
        <v>2252442.7133333338</v>
      </c>
      <c r="K255">
        <v>1531092.7910071872</v>
      </c>
      <c r="L255">
        <v>2460512.8733333331</v>
      </c>
      <c r="M255">
        <v>296730</v>
      </c>
      <c r="N255">
        <v>50199374.802804045</v>
      </c>
      <c r="O255">
        <v>0</v>
      </c>
      <c r="P255">
        <v>0</v>
      </c>
      <c r="Q255">
        <v>1946162.4319693698</v>
      </c>
      <c r="R255">
        <v>1556929.8947949877</v>
      </c>
      <c r="S255">
        <v>1806031.2226463733</v>
      </c>
      <c r="T255">
        <v>9926679.375</v>
      </c>
      <c r="U255">
        <v>9900178.125</v>
      </c>
      <c r="V255">
        <v>9562416.875</v>
      </c>
      <c r="W255">
        <v>9877934.375</v>
      </c>
      <c r="X255">
        <v>0</v>
      </c>
      <c r="Y255">
        <v>0</v>
      </c>
      <c r="Z255">
        <v>3520167</v>
      </c>
      <c r="AA255">
        <v>0</v>
      </c>
      <c r="AB255">
        <v>63517.999999999993</v>
      </c>
      <c r="AC255">
        <v>1200</v>
      </c>
      <c r="AD255">
        <v>1908834.2324999997</v>
      </c>
      <c r="AE255">
        <v>761324.77999999991</v>
      </c>
      <c r="AF255">
        <v>0</v>
      </c>
      <c r="AG255">
        <v>76690</v>
      </c>
      <c r="AH255">
        <v>7661174</v>
      </c>
      <c r="AI255">
        <v>15542686.993879862</v>
      </c>
      <c r="AJ255">
        <v>5419184.9862801079</v>
      </c>
      <c r="AK255">
        <v>0</v>
      </c>
      <c r="AL255">
        <v>0</v>
      </c>
      <c r="AM255">
        <v>0</v>
      </c>
      <c r="AN255">
        <v>1603980</v>
      </c>
      <c r="AO255">
        <v>711827</v>
      </c>
      <c r="AP255">
        <v>208811</v>
      </c>
      <c r="AQ255">
        <v>356753</v>
      </c>
      <c r="AR255">
        <v>3503</v>
      </c>
      <c r="AS255">
        <v>4059920</v>
      </c>
      <c r="AT255">
        <v>33169.71</v>
      </c>
      <c r="AU255">
        <v>0</v>
      </c>
      <c r="AV255">
        <v>341020</v>
      </c>
      <c r="AW255">
        <v>0</v>
      </c>
      <c r="AX255">
        <v>0</v>
      </c>
      <c r="AY255">
        <v>0</v>
      </c>
      <c r="AZ255">
        <v>0</v>
      </c>
      <c r="BA255">
        <v>0</v>
      </c>
      <c r="BB255">
        <v>0</v>
      </c>
    </row>
  </sheetData>
  <sheetProtection password="C01C"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D1164-F8DB-4512-BC79-6DBA5B4D98E9}">
  <dimension ref="A1:AV245"/>
  <sheetViews>
    <sheetView workbookViewId="0">
      <selection activeCell="O29" sqref="O29"/>
    </sheetView>
  </sheetViews>
  <sheetFormatPr defaultRowHeight="12.75" x14ac:dyDescent="0.2"/>
  <cols>
    <col min="4" max="4" width="30.5703125" customWidth="1"/>
    <col min="22" max="22" width="12.5703125" customWidth="1"/>
    <col min="23" max="23" width="18.5703125" customWidth="1"/>
    <col min="24" max="24" width="15.28515625" customWidth="1"/>
  </cols>
  <sheetData>
    <row r="1" spans="1:48" x14ac:dyDescent="0.2">
      <c r="A1" t="s">
        <v>37</v>
      </c>
      <c r="AI1" t="s">
        <v>38</v>
      </c>
      <c r="AJ1">
        <v>6.9999999999999999E-4</v>
      </c>
      <c r="AU1" t="s">
        <v>37</v>
      </c>
    </row>
    <row r="2" spans="1:48" x14ac:dyDescent="0.2">
      <c r="A2">
        <v>1</v>
      </c>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30</v>
      </c>
      <c r="AG2">
        <v>31</v>
      </c>
      <c r="AH2">
        <v>32</v>
      </c>
      <c r="AI2">
        <v>33</v>
      </c>
      <c r="AJ2">
        <v>34</v>
      </c>
      <c r="AK2">
        <v>35</v>
      </c>
      <c r="AL2">
        <v>36</v>
      </c>
      <c r="AM2">
        <v>37</v>
      </c>
      <c r="AN2">
        <v>38</v>
      </c>
      <c r="AO2">
        <v>39</v>
      </c>
      <c r="AP2">
        <v>40</v>
      </c>
      <c r="AQ2">
        <v>41</v>
      </c>
      <c r="AR2">
        <v>42</v>
      </c>
      <c r="AS2">
        <v>43</v>
      </c>
      <c r="AT2">
        <v>44</v>
      </c>
      <c r="AU2">
        <v>45</v>
      </c>
      <c r="AV2">
        <v>46</v>
      </c>
    </row>
    <row r="3" spans="1:48" x14ac:dyDescent="0.2">
      <c r="C3">
        <v>1</v>
      </c>
      <c r="AE3" t="s">
        <v>39</v>
      </c>
    </row>
    <row r="4" spans="1:48" x14ac:dyDescent="0.2">
      <c r="K4" t="s">
        <v>40</v>
      </c>
      <c r="O4" t="s">
        <v>41</v>
      </c>
      <c r="V4" t="s">
        <v>39</v>
      </c>
      <c r="W4" t="s">
        <v>42</v>
      </c>
      <c r="AC4" t="s">
        <v>43</v>
      </c>
      <c r="AD4" t="s">
        <v>44</v>
      </c>
      <c r="AE4" t="s">
        <v>43</v>
      </c>
      <c r="AG4" t="s">
        <v>45</v>
      </c>
    </row>
    <row r="5" spans="1:48" x14ac:dyDescent="0.2">
      <c r="B5" t="s">
        <v>46</v>
      </c>
      <c r="J5" t="s">
        <v>47</v>
      </c>
      <c r="K5" t="s">
        <v>48</v>
      </c>
      <c r="L5" t="s">
        <v>49</v>
      </c>
      <c r="N5" t="s">
        <v>39</v>
      </c>
      <c r="S5" t="s">
        <v>39</v>
      </c>
      <c r="T5" t="s">
        <v>50</v>
      </c>
      <c r="U5" t="s">
        <v>51</v>
      </c>
      <c r="V5" t="s">
        <v>52</v>
      </c>
      <c r="W5" t="s">
        <v>53</v>
      </c>
      <c r="X5" t="s">
        <v>53</v>
      </c>
      <c r="Y5" t="s">
        <v>54</v>
      </c>
      <c r="Z5" t="s">
        <v>55</v>
      </c>
      <c r="AA5" t="s">
        <v>56</v>
      </c>
      <c r="AB5" t="s">
        <v>39</v>
      </c>
      <c r="AC5" t="s">
        <v>57</v>
      </c>
      <c r="AD5" t="s">
        <v>58</v>
      </c>
      <c r="AE5" t="s">
        <v>57</v>
      </c>
      <c r="AF5" t="s">
        <v>59</v>
      </c>
      <c r="AH5" t="s">
        <v>60</v>
      </c>
      <c r="AI5" t="s">
        <v>61</v>
      </c>
      <c r="AJ5" t="s">
        <v>62</v>
      </c>
    </row>
    <row r="6" spans="1:48" x14ac:dyDescent="0.2">
      <c r="A6" t="s">
        <v>63</v>
      </c>
      <c r="B6" t="s">
        <v>64</v>
      </c>
      <c r="C6" t="s">
        <v>65</v>
      </c>
      <c r="D6" t="s">
        <v>66</v>
      </c>
      <c r="G6" t="s">
        <v>67</v>
      </c>
      <c r="H6" t="s">
        <v>68</v>
      </c>
      <c r="I6" t="s">
        <v>68</v>
      </c>
      <c r="J6" t="s">
        <v>68</v>
      </c>
      <c r="K6" t="s">
        <v>69</v>
      </c>
      <c r="L6" t="s">
        <v>70</v>
      </c>
      <c r="N6" t="s">
        <v>71</v>
      </c>
      <c r="O6" t="s">
        <v>72</v>
      </c>
      <c r="P6" t="s">
        <v>73</v>
      </c>
      <c r="Q6" t="s">
        <v>74</v>
      </c>
      <c r="R6" t="s">
        <v>75</v>
      </c>
      <c r="S6" t="s">
        <v>51</v>
      </c>
      <c r="U6" t="s">
        <v>76</v>
      </c>
      <c r="V6" t="s">
        <v>77</v>
      </c>
      <c r="W6" t="s">
        <v>63</v>
      </c>
      <c r="X6" t="s">
        <v>63</v>
      </c>
      <c r="Y6" t="s">
        <v>78</v>
      </c>
      <c r="Z6" t="s">
        <v>79</v>
      </c>
      <c r="AA6" t="s">
        <v>80</v>
      </c>
      <c r="AB6" t="s">
        <v>81</v>
      </c>
      <c r="AC6" t="s">
        <v>53</v>
      </c>
      <c r="AD6" t="s">
        <v>82</v>
      </c>
      <c r="AE6" t="s">
        <v>53</v>
      </c>
      <c r="AF6" t="s">
        <v>83</v>
      </c>
      <c r="AG6" t="s">
        <v>84</v>
      </c>
      <c r="AH6" t="s">
        <v>62</v>
      </c>
      <c r="AI6" t="s">
        <v>85</v>
      </c>
      <c r="AJ6" t="s">
        <v>86</v>
      </c>
      <c r="AO6" t="s">
        <v>87</v>
      </c>
      <c r="AP6" t="s">
        <v>88</v>
      </c>
      <c r="AU6" t="s">
        <v>63</v>
      </c>
    </row>
    <row r="7" spans="1:48" x14ac:dyDescent="0.2">
      <c r="A7" t="s">
        <v>89</v>
      </c>
      <c r="C7" t="s">
        <v>89</v>
      </c>
      <c r="E7" t="s">
        <v>90</v>
      </c>
      <c r="F7" t="s">
        <v>91</v>
      </c>
      <c r="G7" t="s">
        <v>92</v>
      </c>
      <c r="H7" t="s">
        <v>84</v>
      </c>
      <c r="I7" t="s">
        <v>84</v>
      </c>
      <c r="J7" t="s">
        <v>84</v>
      </c>
      <c r="K7" t="s">
        <v>93</v>
      </c>
      <c r="L7" t="s">
        <v>6</v>
      </c>
      <c r="M7" t="s">
        <v>75</v>
      </c>
      <c r="O7" t="s">
        <v>94</v>
      </c>
      <c r="P7" t="s">
        <v>94</v>
      </c>
      <c r="Q7" t="s">
        <v>95</v>
      </c>
      <c r="R7" t="s">
        <v>94</v>
      </c>
      <c r="S7" t="s">
        <v>96</v>
      </c>
      <c r="U7" t="s">
        <v>97</v>
      </c>
      <c r="V7" t="s">
        <v>53</v>
      </c>
      <c r="W7" t="s">
        <v>892</v>
      </c>
      <c r="X7" t="s">
        <v>893</v>
      </c>
      <c r="Y7" t="s">
        <v>98</v>
      </c>
      <c r="Z7" t="s">
        <v>99</v>
      </c>
      <c r="AA7" t="s">
        <v>99</v>
      </c>
      <c r="AB7" t="s">
        <v>100</v>
      </c>
      <c r="AC7" t="s">
        <v>101</v>
      </c>
      <c r="AD7" t="s">
        <v>53</v>
      </c>
      <c r="AE7" t="s">
        <v>102</v>
      </c>
      <c r="AF7" t="s">
        <v>103</v>
      </c>
      <c r="AG7" t="s">
        <v>104</v>
      </c>
      <c r="AH7" t="s">
        <v>86</v>
      </c>
      <c r="AI7" t="s">
        <v>105</v>
      </c>
      <c r="AJ7" t="s">
        <v>53</v>
      </c>
      <c r="AP7" t="s">
        <v>87</v>
      </c>
      <c r="AU7" t="s">
        <v>89</v>
      </c>
      <c r="AV7" t="s">
        <v>106</v>
      </c>
    </row>
    <row r="8" spans="1:48" x14ac:dyDescent="0.2">
      <c r="I8" t="s">
        <v>54</v>
      </c>
      <c r="Z8" t="s">
        <v>107</v>
      </c>
    </row>
    <row r="10" spans="1:48" x14ac:dyDescent="0.2">
      <c r="A10" t="s">
        <v>108</v>
      </c>
      <c r="B10">
        <v>1027</v>
      </c>
      <c r="C10">
        <v>1027</v>
      </c>
      <c r="D10" t="s">
        <v>109</v>
      </c>
      <c r="F10" t="s">
        <v>110</v>
      </c>
      <c r="G10" t="s">
        <v>36</v>
      </c>
      <c r="H10">
        <v>-311026.80892377603</v>
      </c>
      <c r="I10">
        <v>0</v>
      </c>
      <c r="J10">
        <v>-311026.80892377603</v>
      </c>
      <c r="K10">
        <v>643310.40798098198</v>
      </c>
      <c r="L10">
        <v>25364</v>
      </c>
      <c r="N10">
        <v>668674.40798098198</v>
      </c>
      <c r="O10">
        <v>21936.350919047363</v>
      </c>
      <c r="P10">
        <v>0</v>
      </c>
      <c r="Q10">
        <v>0</v>
      </c>
      <c r="R10">
        <v>0</v>
      </c>
      <c r="S10">
        <v>21936.350919047363</v>
      </c>
      <c r="T10">
        <v>690610.75890002935</v>
      </c>
      <c r="V10">
        <v>379583.94997625332</v>
      </c>
      <c r="W10">
        <v>653314.82000000007</v>
      </c>
      <c r="X10">
        <v>-14024.38</v>
      </c>
      <c r="AB10">
        <v>639290.44000000006</v>
      </c>
      <c r="AC10">
        <v>-259706.49002374674</v>
      </c>
      <c r="AD10">
        <v>0</v>
      </c>
      <c r="AE10">
        <v>-259706.49002374674</v>
      </c>
      <c r="AF10">
        <v>51320.318900029291</v>
      </c>
      <c r="AG10">
        <v>-311026.80892377603</v>
      </c>
      <c r="AH10">
        <v>0</v>
      </c>
      <c r="AI10">
        <v>0</v>
      </c>
      <c r="AJ10">
        <v>0</v>
      </c>
      <c r="AL10" t="s">
        <v>111</v>
      </c>
      <c r="AM10">
        <v>-259706.49002374674</v>
      </c>
      <c r="AN10" t="s">
        <v>111</v>
      </c>
      <c r="AO10">
        <v>26</v>
      </c>
      <c r="AP10">
        <v>26</v>
      </c>
      <c r="AQ10">
        <v>-0.37605335085916469</v>
      </c>
      <c r="AS10" t="s">
        <v>112</v>
      </c>
      <c r="AT10" t="s">
        <v>112</v>
      </c>
      <c r="AU10" t="s">
        <v>108</v>
      </c>
      <c r="AV10" t="s">
        <v>36</v>
      </c>
    </row>
    <row r="11" spans="1:48" x14ac:dyDescent="0.2">
      <c r="A11" t="s">
        <v>113</v>
      </c>
      <c r="B11">
        <v>1017</v>
      </c>
      <c r="C11">
        <v>1017</v>
      </c>
      <c r="D11" t="s">
        <v>114</v>
      </c>
      <c r="F11" t="s">
        <v>110</v>
      </c>
      <c r="G11" t="s">
        <v>115</v>
      </c>
      <c r="H11">
        <v>67253.804436115082</v>
      </c>
      <c r="I11">
        <v>-27903.811111111194</v>
      </c>
      <c r="J11">
        <v>39349.993325003888</v>
      </c>
      <c r="K11">
        <v>907312.76196338539</v>
      </c>
      <c r="L11">
        <v>32199</v>
      </c>
      <c r="N11">
        <v>939511.76196338539</v>
      </c>
      <c r="O11">
        <v>45486.062666666672</v>
      </c>
      <c r="P11">
        <v>0</v>
      </c>
      <c r="Q11">
        <v>0</v>
      </c>
      <c r="R11">
        <v>0</v>
      </c>
      <c r="S11">
        <v>45486.062666666672</v>
      </c>
      <c r="T11">
        <v>984997.82463005208</v>
      </c>
      <c r="V11">
        <v>1024347.817955056</v>
      </c>
      <c r="W11">
        <v>899210.58000000007</v>
      </c>
      <c r="X11">
        <v>0</v>
      </c>
      <c r="AB11">
        <v>899210.58000000007</v>
      </c>
      <c r="AC11">
        <v>125137.2379550559</v>
      </c>
      <c r="AD11">
        <v>0</v>
      </c>
      <c r="AE11">
        <v>125137.2379550559</v>
      </c>
      <c r="AF11">
        <v>85787.24463005201</v>
      </c>
      <c r="AG11">
        <v>39349.993325003888</v>
      </c>
      <c r="AH11">
        <v>0</v>
      </c>
      <c r="AI11">
        <v>0</v>
      </c>
      <c r="AJ11">
        <v>0</v>
      </c>
      <c r="AL11" t="s">
        <v>116</v>
      </c>
      <c r="AM11">
        <v>125137.2379550559</v>
      </c>
      <c r="AN11" t="s">
        <v>116</v>
      </c>
      <c r="AO11">
        <v>7</v>
      </c>
      <c r="AP11">
        <v>13</v>
      </c>
      <c r="AQ11">
        <v>0.12704316174713914</v>
      </c>
      <c r="AS11" t="s">
        <v>112</v>
      </c>
      <c r="AT11" t="s">
        <v>117</v>
      </c>
      <c r="AU11" t="s">
        <v>113</v>
      </c>
      <c r="AV11" t="s">
        <v>36</v>
      </c>
    </row>
    <row r="12" spans="1:48" x14ac:dyDescent="0.2">
      <c r="A12" t="s">
        <v>118</v>
      </c>
      <c r="B12">
        <v>1025</v>
      </c>
      <c r="C12">
        <v>1025</v>
      </c>
      <c r="D12" t="s">
        <v>119</v>
      </c>
      <c r="F12" t="s">
        <v>110</v>
      </c>
      <c r="G12" t="s">
        <v>36</v>
      </c>
      <c r="H12">
        <v>167767.13960793175</v>
      </c>
      <c r="I12">
        <v>0</v>
      </c>
      <c r="J12">
        <v>167767.13960793175</v>
      </c>
      <c r="K12">
        <v>653521.76909592957</v>
      </c>
      <c r="L12">
        <v>25364</v>
      </c>
      <c r="N12">
        <v>678885.76909592957</v>
      </c>
      <c r="O12">
        <v>18905.416666666668</v>
      </c>
      <c r="P12">
        <v>0</v>
      </c>
      <c r="Q12">
        <v>0</v>
      </c>
      <c r="R12">
        <v>0</v>
      </c>
      <c r="S12">
        <v>18905.416666666668</v>
      </c>
      <c r="T12">
        <v>697791.1857625962</v>
      </c>
      <c r="V12">
        <v>865558.32537052792</v>
      </c>
      <c r="W12">
        <v>784304.98</v>
      </c>
      <c r="X12">
        <v>-14159</v>
      </c>
      <c r="AB12">
        <v>770145.98</v>
      </c>
      <c r="AC12">
        <v>95412.345370527939</v>
      </c>
      <c r="AD12">
        <v>66.788641759369568</v>
      </c>
      <c r="AE12">
        <v>95479.134012287308</v>
      </c>
      <c r="AF12">
        <v>-72288.005595644441</v>
      </c>
      <c r="AG12">
        <v>167767.13960793175</v>
      </c>
      <c r="AH12">
        <v>95412.345370527939</v>
      </c>
      <c r="AI12">
        <v>33944.288454796479</v>
      </c>
      <c r="AJ12">
        <v>66.788641759369568</v>
      </c>
      <c r="AL12" t="s">
        <v>116</v>
      </c>
      <c r="AM12">
        <v>95479.134012287308</v>
      </c>
      <c r="AN12" t="s">
        <v>116</v>
      </c>
      <c r="AO12">
        <v>10</v>
      </c>
      <c r="AP12">
        <v>10</v>
      </c>
      <c r="AQ12">
        <v>0.13683052460449305</v>
      </c>
      <c r="AS12" t="s">
        <v>112</v>
      </c>
      <c r="AT12" t="s">
        <v>112</v>
      </c>
      <c r="AU12" t="s">
        <v>118</v>
      </c>
      <c r="AV12" t="s">
        <v>36</v>
      </c>
    </row>
    <row r="13" spans="1:48" x14ac:dyDescent="0.2">
      <c r="A13" t="s">
        <v>120</v>
      </c>
      <c r="B13">
        <v>1001</v>
      </c>
      <c r="C13">
        <v>1001</v>
      </c>
      <c r="D13" t="s">
        <v>121</v>
      </c>
      <c r="F13" t="s">
        <v>110</v>
      </c>
      <c r="G13" t="s">
        <v>36</v>
      </c>
      <c r="H13">
        <v>48063.48167613447</v>
      </c>
      <c r="I13">
        <v>0</v>
      </c>
      <c r="J13">
        <v>48063.48167613447</v>
      </c>
      <c r="K13">
        <v>467405.42756426171</v>
      </c>
      <c r="L13">
        <v>19427</v>
      </c>
      <c r="N13">
        <v>486832.42756426171</v>
      </c>
      <c r="O13">
        <v>0</v>
      </c>
      <c r="P13">
        <v>0</v>
      </c>
      <c r="Q13">
        <v>0</v>
      </c>
      <c r="R13">
        <v>0</v>
      </c>
      <c r="S13">
        <v>0</v>
      </c>
      <c r="T13">
        <v>486832.42756426171</v>
      </c>
      <c r="V13">
        <v>534895.90924039623</v>
      </c>
      <c r="W13">
        <v>516430.17</v>
      </c>
      <c r="X13">
        <v>0</v>
      </c>
      <c r="AB13">
        <v>516430.17</v>
      </c>
      <c r="AC13">
        <v>18465.739240396244</v>
      </c>
      <c r="AD13">
        <v>12.926017468277371</v>
      </c>
      <c r="AE13">
        <v>18478.665257864523</v>
      </c>
      <c r="AF13">
        <v>-29584.816418269947</v>
      </c>
      <c r="AG13">
        <v>48063.48167613447</v>
      </c>
      <c r="AH13">
        <v>18465.739240396244</v>
      </c>
      <c r="AI13">
        <v>24341.621378213087</v>
      </c>
      <c r="AJ13">
        <v>12.926017468277371</v>
      </c>
      <c r="AL13" t="s">
        <v>116</v>
      </c>
      <c r="AM13">
        <v>18478.665257864523</v>
      </c>
      <c r="AN13" t="s">
        <v>116</v>
      </c>
      <c r="AO13">
        <v>19</v>
      </c>
      <c r="AP13">
        <v>19</v>
      </c>
      <c r="AQ13">
        <v>3.795693181392553E-2</v>
      </c>
      <c r="AS13" t="s">
        <v>112</v>
      </c>
      <c r="AT13" t="s">
        <v>112</v>
      </c>
      <c r="AU13" t="s">
        <v>120</v>
      </c>
      <c r="AV13" t="s">
        <v>36</v>
      </c>
    </row>
    <row r="14" spans="1:48" x14ac:dyDescent="0.2">
      <c r="A14" t="s">
        <v>122</v>
      </c>
      <c r="B14">
        <v>1002</v>
      </c>
      <c r="C14">
        <v>1002</v>
      </c>
      <c r="D14" t="s">
        <v>123</v>
      </c>
      <c r="F14" t="s">
        <v>110</v>
      </c>
      <c r="G14" t="s">
        <v>36</v>
      </c>
      <c r="H14">
        <v>-250535.41925550613</v>
      </c>
      <c r="I14">
        <v>60114.6</v>
      </c>
      <c r="J14">
        <v>-190420.81925550613</v>
      </c>
      <c r="K14">
        <v>643724.38099724823</v>
      </c>
      <c r="L14">
        <v>28061</v>
      </c>
      <c r="N14">
        <v>671785.38099724823</v>
      </c>
      <c r="O14">
        <v>27217.5</v>
      </c>
      <c r="P14">
        <v>0</v>
      </c>
      <c r="Q14">
        <v>0</v>
      </c>
      <c r="R14">
        <v>0</v>
      </c>
      <c r="S14">
        <v>27217.5</v>
      </c>
      <c r="T14">
        <v>699002.88099724823</v>
      </c>
      <c r="V14">
        <v>508582.06174174207</v>
      </c>
      <c r="W14">
        <v>568343.85</v>
      </c>
      <c r="X14">
        <v>-2618.5</v>
      </c>
      <c r="AB14">
        <v>565725.35</v>
      </c>
      <c r="AC14">
        <v>-57143.288258257904</v>
      </c>
      <c r="AD14">
        <v>0</v>
      </c>
      <c r="AE14">
        <v>-57143.288258257904</v>
      </c>
      <c r="AF14">
        <v>133277.53099724822</v>
      </c>
      <c r="AG14">
        <v>-190420.81925550613</v>
      </c>
      <c r="AH14">
        <v>0</v>
      </c>
      <c r="AI14">
        <v>0</v>
      </c>
      <c r="AJ14">
        <v>0</v>
      </c>
      <c r="AL14" t="s">
        <v>111</v>
      </c>
      <c r="AM14">
        <v>-57143.288258257904</v>
      </c>
      <c r="AN14" t="s">
        <v>111</v>
      </c>
      <c r="AO14">
        <v>21</v>
      </c>
      <c r="AP14">
        <v>21</v>
      </c>
      <c r="AQ14">
        <v>-8.1749717793341767E-2</v>
      </c>
      <c r="AS14" t="s">
        <v>112</v>
      </c>
      <c r="AT14" t="s">
        <v>112</v>
      </c>
      <c r="AU14" t="s">
        <v>122</v>
      </c>
      <c r="AV14" t="s">
        <v>36</v>
      </c>
    </row>
    <row r="15" spans="1:48" x14ac:dyDescent="0.2">
      <c r="A15" t="s">
        <v>124</v>
      </c>
      <c r="B15">
        <v>1048</v>
      </c>
      <c r="C15">
        <v>1048</v>
      </c>
      <c r="D15" t="s">
        <v>125</v>
      </c>
      <c r="F15" t="s">
        <v>110</v>
      </c>
      <c r="G15" t="s">
        <v>36</v>
      </c>
      <c r="H15">
        <v>113658.36306375339</v>
      </c>
      <c r="I15">
        <v>0</v>
      </c>
      <c r="J15">
        <v>113658.36306375339</v>
      </c>
      <c r="K15">
        <v>731265.98776103125</v>
      </c>
      <c r="L15">
        <v>26443</v>
      </c>
      <c r="N15">
        <v>757708.98776103125</v>
      </c>
      <c r="O15">
        <v>38911.054166666669</v>
      </c>
      <c r="P15">
        <v>0</v>
      </c>
      <c r="Q15">
        <v>0</v>
      </c>
      <c r="R15">
        <v>0</v>
      </c>
      <c r="S15">
        <v>38911.054166666669</v>
      </c>
      <c r="T15">
        <v>796620.04192769795</v>
      </c>
      <c r="V15">
        <v>910278.4049914513</v>
      </c>
      <c r="W15">
        <v>597250.16</v>
      </c>
      <c r="X15">
        <v>-3755.49</v>
      </c>
      <c r="AB15">
        <v>593494.67000000004</v>
      </c>
      <c r="AC15">
        <v>316783.73499145126</v>
      </c>
      <c r="AD15">
        <v>79.56085414462737</v>
      </c>
      <c r="AE15">
        <v>316863.29584559589</v>
      </c>
      <c r="AF15">
        <v>203204.93278184248</v>
      </c>
      <c r="AG15">
        <v>113658.36306375339</v>
      </c>
      <c r="AH15">
        <v>113658.36306375339</v>
      </c>
      <c r="AI15">
        <v>37885.449388051566</v>
      </c>
      <c r="AJ15">
        <v>79.56085414462737</v>
      </c>
      <c r="AL15" t="s">
        <v>116</v>
      </c>
      <c r="AM15">
        <v>316863.29584559589</v>
      </c>
      <c r="AN15" t="s">
        <v>116</v>
      </c>
      <c r="AO15">
        <v>3</v>
      </c>
      <c r="AP15">
        <v>4</v>
      </c>
      <c r="AQ15">
        <v>0.39775963341172721</v>
      </c>
      <c r="AS15" t="s">
        <v>112</v>
      </c>
      <c r="AT15" t="s">
        <v>112</v>
      </c>
      <c r="AU15" t="s">
        <v>124</v>
      </c>
      <c r="AV15" t="s">
        <v>36</v>
      </c>
    </row>
    <row r="16" spans="1:48" x14ac:dyDescent="0.2">
      <c r="A16" t="s">
        <v>126</v>
      </c>
      <c r="B16">
        <v>1026</v>
      </c>
      <c r="C16">
        <v>1026</v>
      </c>
      <c r="D16" t="s">
        <v>127</v>
      </c>
      <c r="F16" t="s">
        <v>110</v>
      </c>
      <c r="G16" t="s">
        <v>36</v>
      </c>
      <c r="H16">
        <v>87572.063731812494</v>
      </c>
      <c r="I16">
        <v>0</v>
      </c>
      <c r="J16">
        <v>87572.063731812494</v>
      </c>
      <c r="K16">
        <v>458124.93798229506</v>
      </c>
      <c r="L16">
        <v>17988</v>
      </c>
      <c r="N16">
        <v>476112.93798229506</v>
      </c>
      <c r="O16">
        <v>0</v>
      </c>
      <c r="P16">
        <v>0</v>
      </c>
      <c r="Q16">
        <v>0</v>
      </c>
      <c r="R16">
        <v>0</v>
      </c>
      <c r="S16">
        <v>0</v>
      </c>
      <c r="T16">
        <v>476112.93798229506</v>
      </c>
      <c r="V16">
        <v>563685.00171410758</v>
      </c>
      <c r="W16">
        <v>541379.96</v>
      </c>
      <c r="X16">
        <v>-7588</v>
      </c>
      <c r="AB16">
        <v>533791.96</v>
      </c>
      <c r="AC16">
        <v>29893.041714107618</v>
      </c>
      <c r="AD16">
        <v>20.925129199875332</v>
      </c>
      <c r="AE16">
        <v>29913.966843307495</v>
      </c>
      <c r="AF16">
        <v>-57658.096888504995</v>
      </c>
      <c r="AG16">
        <v>87572.063731812494</v>
      </c>
      <c r="AH16">
        <v>29893.041714107618</v>
      </c>
      <c r="AI16">
        <v>23805.646899114756</v>
      </c>
      <c r="AJ16">
        <v>20.925129199875332</v>
      </c>
      <c r="AL16" t="s">
        <v>116</v>
      </c>
      <c r="AM16">
        <v>29913.966843307495</v>
      </c>
      <c r="AN16" t="s">
        <v>116</v>
      </c>
      <c r="AO16">
        <v>16</v>
      </c>
      <c r="AP16">
        <v>17</v>
      </c>
      <c r="AQ16">
        <v>6.2829560923252814E-2</v>
      </c>
      <c r="AS16" t="s">
        <v>112</v>
      </c>
      <c r="AT16" t="s">
        <v>112</v>
      </c>
      <c r="AU16" t="s">
        <v>126</v>
      </c>
      <c r="AV16" t="s">
        <v>36</v>
      </c>
    </row>
    <row r="17" spans="1:48" x14ac:dyDescent="0.2">
      <c r="A17" t="s">
        <v>128</v>
      </c>
      <c r="B17">
        <v>1006</v>
      </c>
      <c r="C17">
        <v>1006</v>
      </c>
      <c r="D17" t="s">
        <v>129</v>
      </c>
      <c r="F17" t="s">
        <v>110</v>
      </c>
      <c r="G17" t="s">
        <v>36</v>
      </c>
      <c r="H17">
        <v>19553.226815047499</v>
      </c>
      <c r="I17">
        <v>0</v>
      </c>
      <c r="J17">
        <v>19553.226815047499</v>
      </c>
      <c r="K17">
        <v>469049.59688852209</v>
      </c>
      <c r="L17">
        <v>17988</v>
      </c>
      <c r="N17">
        <v>487037.59688852209</v>
      </c>
      <c r="O17">
        <v>47008.772756410246</v>
      </c>
      <c r="P17">
        <v>0</v>
      </c>
      <c r="Q17">
        <v>0</v>
      </c>
      <c r="R17">
        <v>0</v>
      </c>
      <c r="S17">
        <v>47008.772756410246</v>
      </c>
      <c r="T17">
        <v>534046.36964493233</v>
      </c>
      <c r="V17">
        <v>553599.59645997989</v>
      </c>
      <c r="W17">
        <v>471917.12</v>
      </c>
      <c r="X17">
        <v>-1600</v>
      </c>
      <c r="AB17">
        <v>470317.12</v>
      </c>
      <c r="AC17">
        <v>83282.476459979895</v>
      </c>
      <c r="AD17">
        <v>13.68725877053325</v>
      </c>
      <c r="AE17">
        <v>83296.163718750424</v>
      </c>
      <c r="AF17">
        <v>63742.936903702925</v>
      </c>
      <c r="AG17">
        <v>19553.226815047499</v>
      </c>
      <c r="AH17">
        <v>19553.226815047499</v>
      </c>
      <c r="AI17">
        <v>24351.879844426105</v>
      </c>
      <c r="AJ17">
        <v>13.68725877053325</v>
      </c>
      <c r="AL17" t="s">
        <v>116</v>
      </c>
      <c r="AM17">
        <v>83296.163718750424</v>
      </c>
      <c r="AN17" t="s">
        <v>116</v>
      </c>
      <c r="AO17">
        <v>11</v>
      </c>
      <c r="AP17">
        <v>9</v>
      </c>
      <c r="AQ17">
        <v>0.15597178157793853</v>
      </c>
      <c r="AS17" t="s">
        <v>112</v>
      </c>
      <c r="AT17" t="s">
        <v>112</v>
      </c>
      <c r="AU17" t="s">
        <v>128</v>
      </c>
      <c r="AV17" t="s">
        <v>36</v>
      </c>
    </row>
    <row r="18" spans="1:48" x14ac:dyDescent="0.2">
      <c r="A18" t="s">
        <v>130</v>
      </c>
      <c r="B18">
        <v>1015</v>
      </c>
      <c r="C18">
        <v>1015</v>
      </c>
      <c r="D18" t="s">
        <v>131</v>
      </c>
      <c r="F18" t="s">
        <v>110</v>
      </c>
      <c r="G18" t="s">
        <v>36</v>
      </c>
      <c r="H18">
        <v>26702.600251247233</v>
      </c>
      <c r="I18">
        <v>0</v>
      </c>
      <c r="J18">
        <v>26702.600251247233</v>
      </c>
      <c r="K18">
        <v>491363.33324723761</v>
      </c>
      <c r="L18">
        <v>17988</v>
      </c>
      <c r="N18">
        <v>509351.33324723761</v>
      </c>
      <c r="O18">
        <v>4470.7</v>
      </c>
      <c r="P18">
        <v>0</v>
      </c>
      <c r="Q18">
        <v>0</v>
      </c>
      <c r="R18">
        <v>0</v>
      </c>
      <c r="S18">
        <v>4470.7</v>
      </c>
      <c r="T18">
        <v>513822.03324723762</v>
      </c>
      <c r="V18">
        <v>540524.63349848485</v>
      </c>
      <c r="W18">
        <v>475518.7</v>
      </c>
      <c r="X18">
        <v>-4693</v>
      </c>
      <c r="AB18">
        <v>470825.7</v>
      </c>
      <c r="AC18">
        <v>69698.933498484839</v>
      </c>
      <c r="AD18">
        <v>18.691820175873065</v>
      </c>
      <c r="AE18">
        <v>69717.625318660706</v>
      </c>
      <c r="AF18">
        <v>43015.025067413473</v>
      </c>
      <c r="AG18">
        <v>26702.600251247233</v>
      </c>
      <c r="AH18">
        <v>26702.600251247233</v>
      </c>
      <c r="AI18">
        <v>25467.566662361882</v>
      </c>
      <c r="AJ18">
        <v>18.691820175873065</v>
      </c>
      <c r="AL18" t="s">
        <v>116</v>
      </c>
      <c r="AM18">
        <v>69717.625318660706</v>
      </c>
      <c r="AN18" t="s">
        <v>116</v>
      </c>
      <c r="AO18">
        <v>12</v>
      </c>
      <c r="AP18">
        <v>11</v>
      </c>
      <c r="AQ18">
        <v>0.13568438254401291</v>
      </c>
      <c r="AS18" t="s">
        <v>112</v>
      </c>
      <c r="AT18" t="s">
        <v>112</v>
      </c>
      <c r="AU18" t="s">
        <v>130</v>
      </c>
      <c r="AV18" t="s">
        <v>36</v>
      </c>
    </row>
    <row r="19" spans="1:48" x14ac:dyDescent="0.2">
      <c r="A19" t="s">
        <v>132</v>
      </c>
      <c r="B19">
        <v>1022</v>
      </c>
      <c r="C19">
        <v>1022</v>
      </c>
      <c r="D19" t="s">
        <v>133</v>
      </c>
      <c r="F19" t="s">
        <v>110</v>
      </c>
      <c r="G19" t="s">
        <v>36</v>
      </c>
      <c r="H19">
        <v>-86916.081319130317</v>
      </c>
      <c r="I19">
        <v>21475.94</v>
      </c>
      <c r="J19">
        <v>-65440.141319130315</v>
      </c>
      <c r="K19">
        <v>418345.16568312031</v>
      </c>
      <c r="L19">
        <v>17988</v>
      </c>
      <c r="N19">
        <v>436333.16568312031</v>
      </c>
      <c r="O19">
        <v>0</v>
      </c>
      <c r="P19">
        <v>0</v>
      </c>
      <c r="Q19">
        <v>0</v>
      </c>
      <c r="R19">
        <v>0</v>
      </c>
      <c r="S19">
        <v>0</v>
      </c>
      <c r="T19">
        <v>436333.16568312031</v>
      </c>
      <c r="V19">
        <v>370893.02436399</v>
      </c>
      <c r="W19">
        <v>396529.05</v>
      </c>
      <c r="X19">
        <v>-5613.65</v>
      </c>
      <c r="AB19">
        <v>390915.39999999997</v>
      </c>
      <c r="AC19">
        <v>-20022.375636009965</v>
      </c>
      <c r="AD19">
        <v>0</v>
      </c>
      <c r="AE19">
        <v>-20022.375636009965</v>
      </c>
      <c r="AF19">
        <v>45417.765683120349</v>
      </c>
      <c r="AG19">
        <v>-65440.141319130315</v>
      </c>
      <c r="AH19">
        <v>0</v>
      </c>
      <c r="AI19">
        <v>0</v>
      </c>
      <c r="AJ19">
        <v>0</v>
      </c>
      <c r="AL19" t="s">
        <v>111</v>
      </c>
      <c r="AM19">
        <v>-20022.375636009965</v>
      </c>
      <c r="AN19" t="s">
        <v>111</v>
      </c>
      <c r="AO19">
        <v>20</v>
      </c>
      <c r="AP19">
        <v>20</v>
      </c>
      <c r="AQ19">
        <v>-4.5887815116375734E-2</v>
      </c>
      <c r="AS19" t="s">
        <v>112</v>
      </c>
      <c r="AT19" t="s">
        <v>112</v>
      </c>
      <c r="AU19" t="s">
        <v>132</v>
      </c>
      <c r="AV19" t="s">
        <v>36</v>
      </c>
    </row>
    <row r="20" spans="1:48" x14ac:dyDescent="0.2">
      <c r="A20" t="s">
        <v>134</v>
      </c>
      <c r="B20">
        <v>1010</v>
      </c>
      <c r="C20">
        <v>1010</v>
      </c>
      <c r="D20" t="s">
        <v>135</v>
      </c>
      <c r="F20" t="s">
        <v>110</v>
      </c>
      <c r="G20" t="s">
        <v>36</v>
      </c>
      <c r="H20">
        <v>401625.37526638707</v>
      </c>
      <c r="I20">
        <v>0</v>
      </c>
      <c r="J20">
        <v>401625.37526638707</v>
      </c>
      <c r="K20">
        <v>707736.5707605707</v>
      </c>
      <c r="L20">
        <v>32919</v>
      </c>
      <c r="N20">
        <v>740655.5707605707</v>
      </c>
      <c r="O20">
        <v>21440.441862580785</v>
      </c>
      <c r="P20">
        <v>0</v>
      </c>
      <c r="Q20">
        <v>0</v>
      </c>
      <c r="R20">
        <v>0</v>
      </c>
      <c r="S20">
        <v>21440.441862580785</v>
      </c>
      <c r="T20">
        <v>762096.01262315153</v>
      </c>
      <c r="V20">
        <v>1163721.3878895387</v>
      </c>
      <c r="W20">
        <v>697250.3</v>
      </c>
      <c r="X20">
        <v>0</v>
      </c>
      <c r="AB20">
        <v>697250.3</v>
      </c>
      <c r="AC20">
        <v>466471.08788953861</v>
      </c>
      <c r="AD20">
        <v>281.13776268647092</v>
      </c>
      <c r="AE20">
        <v>466752.22565222508</v>
      </c>
      <c r="AF20">
        <v>65126.850385838014</v>
      </c>
      <c r="AG20">
        <v>401625.37526638707</v>
      </c>
      <c r="AH20">
        <v>401625.37526638707</v>
      </c>
      <c r="AI20">
        <v>37032.778538028535</v>
      </c>
      <c r="AJ20">
        <v>281.13776268647092</v>
      </c>
      <c r="AL20" t="s">
        <v>116</v>
      </c>
      <c r="AM20">
        <v>466752.22565222508</v>
      </c>
      <c r="AN20" t="s">
        <v>116</v>
      </c>
      <c r="AO20">
        <v>1</v>
      </c>
      <c r="AP20">
        <v>1</v>
      </c>
      <c r="AQ20">
        <v>0.61245855892311185</v>
      </c>
      <c r="AS20" t="s">
        <v>112</v>
      </c>
      <c r="AT20" t="s">
        <v>112</v>
      </c>
      <c r="AU20" t="s">
        <v>134</v>
      </c>
      <c r="AV20" t="s">
        <v>36</v>
      </c>
    </row>
    <row r="21" spans="1:48" x14ac:dyDescent="0.2">
      <c r="A21" t="s">
        <v>136</v>
      </c>
      <c r="B21">
        <v>1021</v>
      </c>
      <c r="C21">
        <v>1021</v>
      </c>
      <c r="D21" t="s">
        <v>137</v>
      </c>
      <c r="F21" t="s">
        <v>110</v>
      </c>
      <c r="G21" t="s">
        <v>36</v>
      </c>
      <c r="H21">
        <v>49153.888032710711</v>
      </c>
      <c r="I21">
        <v>0</v>
      </c>
      <c r="J21">
        <v>49153.888032710711</v>
      </c>
      <c r="K21">
        <v>300347.96147615323</v>
      </c>
      <c r="L21">
        <v>17988</v>
      </c>
      <c r="N21">
        <v>318335.96147615323</v>
      </c>
      <c r="O21">
        <v>0</v>
      </c>
      <c r="P21">
        <v>0</v>
      </c>
      <c r="Q21">
        <v>0</v>
      </c>
      <c r="R21">
        <v>0</v>
      </c>
      <c r="S21">
        <v>0</v>
      </c>
      <c r="T21">
        <v>318335.96147615323</v>
      </c>
      <c r="V21">
        <v>367489.84950886393</v>
      </c>
      <c r="W21">
        <v>354361.24</v>
      </c>
      <c r="X21">
        <v>-9442.7999999999993</v>
      </c>
      <c r="AB21">
        <v>344918.44</v>
      </c>
      <c r="AC21">
        <v>22571.40950886393</v>
      </c>
      <c r="AD21">
        <v>15.79998665620475</v>
      </c>
      <c r="AE21">
        <v>22587.209495520136</v>
      </c>
      <c r="AF21">
        <v>-26566.678537190575</v>
      </c>
      <c r="AG21">
        <v>49153.888032710711</v>
      </c>
      <c r="AH21">
        <v>22571.40950886393</v>
      </c>
      <c r="AI21">
        <v>15916.798073807662</v>
      </c>
      <c r="AJ21">
        <v>15.79998665620475</v>
      </c>
      <c r="AL21" t="s">
        <v>116</v>
      </c>
      <c r="AM21">
        <v>22587.209495520136</v>
      </c>
      <c r="AN21" t="s">
        <v>116</v>
      </c>
      <c r="AO21">
        <v>17</v>
      </c>
      <c r="AP21">
        <v>16</v>
      </c>
      <c r="AQ21">
        <v>7.0953999010294533E-2</v>
      </c>
      <c r="AS21" t="s">
        <v>112</v>
      </c>
      <c r="AT21" t="s">
        <v>112</v>
      </c>
      <c r="AU21" t="s">
        <v>136</v>
      </c>
      <c r="AV21" t="s">
        <v>36</v>
      </c>
    </row>
    <row r="22" spans="1:48" x14ac:dyDescent="0.2">
      <c r="A22" t="s">
        <v>138</v>
      </c>
      <c r="B22">
        <v>1023</v>
      </c>
      <c r="C22">
        <v>1023</v>
      </c>
      <c r="D22" t="s">
        <v>139</v>
      </c>
      <c r="F22" t="s">
        <v>110</v>
      </c>
      <c r="G22" t="s">
        <v>36</v>
      </c>
      <c r="H22">
        <v>-121244.87916952447</v>
      </c>
      <c r="I22">
        <v>0</v>
      </c>
      <c r="J22">
        <v>-121244.87916952447</v>
      </c>
      <c r="K22">
        <v>429243.39698017627</v>
      </c>
      <c r="L22">
        <v>19607</v>
      </c>
      <c r="N22">
        <v>448850.39698017627</v>
      </c>
      <c r="O22">
        <v>36121.489739202494</v>
      </c>
      <c r="P22">
        <v>0</v>
      </c>
      <c r="Q22">
        <v>0</v>
      </c>
      <c r="R22">
        <v>0</v>
      </c>
      <c r="S22">
        <v>36121.489739202494</v>
      </c>
      <c r="T22">
        <v>484971.88671937876</v>
      </c>
      <c r="V22">
        <v>363727.00754985429</v>
      </c>
      <c r="W22">
        <v>458069.97000000003</v>
      </c>
      <c r="X22">
        <v>-7378</v>
      </c>
      <c r="AB22">
        <v>450691.97000000003</v>
      </c>
      <c r="AC22">
        <v>-86964.962450145744</v>
      </c>
      <c r="AD22">
        <v>0</v>
      </c>
      <c r="AE22">
        <v>-86964.962450145744</v>
      </c>
      <c r="AF22">
        <v>34279.916719378729</v>
      </c>
      <c r="AG22">
        <v>-121244.87916952447</v>
      </c>
      <c r="AH22">
        <v>0</v>
      </c>
      <c r="AI22">
        <v>0</v>
      </c>
      <c r="AJ22">
        <v>0</v>
      </c>
      <c r="AL22" t="s">
        <v>111</v>
      </c>
      <c r="AM22">
        <v>-86964.962450145744</v>
      </c>
      <c r="AN22" t="s">
        <v>111</v>
      </c>
      <c r="AO22">
        <v>22</v>
      </c>
      <c r="AP22">
        <v>23</v>
      </c>
      <c r="AQ22">
        <v>-0.17931959528298727</v>
      </c>
      <c r="AS22" t="s">
        <v>112</v>
      </c>
      <c r="AT22" t="s">
        <v>112</v>
      </c>
      <c r="AU22" t="s">
        <v>138</v>
      </c>
      <c r="AV22" t="s">
        <v>36</v>
      </c>
    </row>
    <row r="23" spans="1:48" x14ac:dyDescent="0.2">
      <c r="A23" t="s">
        <v>140</v>
      </c>
      <c r="B23">
        <v>1016</v>
      </c>
      <c r="C23">
        <v>1016</v>
      </c>
      <c r="D23" t="s">
        <v>141</v>
      </c>
      <c r="F23" t="s">
        <v>110</v>
      </c>
      <c r="G23" t="s">
        <v>36</v>
      </c>
      <c r="H23">
        <v>44956.124817876778</v>
      </c>
      <c r="I23">
        <v>0</v>
      </c>
      <c r="J23">
        <v>44956.124817876778</v>
      </c>
      <c r="K23">
        <v>460331.90125228057</v>
      </c>
      <c r="L23">
        <v>17988</v>
      </c>
      <c r="N23">
        <v>478319.90125228057</v>
      </c>
      <c r="O23">
        <v>0</v>
      </c>
      <c r="P23">
        <v>0</v>
      </c>
      <c r="Q23">
        <v>0</v>
      </c>
      <c r="R23">
        <v>0</v>
      </c>
      <c r="S23">
        <v>0</v>
      </c>
      <c r="T23">
        <v>478319.90125228057</v>
      </c>
      <c r="V23">
        <v>523276.02607015736</v>
      </c>
      <c r="W23">
        <v>473536.54</v>
      </c>
      <c r="X23">
        <v>-10479.85</v>
      </c>
      <c r="AB23">
        <v>463056.69</v>
      </c>
      <c r="AC23">
        <v>60219.336070157355</v>
      </c>
      <c r="AD23">
        <v>31.469287372513747</v>
      </c>
      <c r="AE23">
        <v>60250.805357529869</v>
      </c>
      <c r="AF23">
        <v>15294.680539653091</v>
      </c>
      <c r="AG23">
        <v>44956.124817876778</v>
      </c>
      <c r="AH23">
        <v>44956.124817876778</v>
      </c>
      <c r="AI23">
        <v>23915.995062614031</v>
      </c>
      <c r="AJ23">
        <v>31.469287372513747</v>
      </c>
      <c r="AL23" t="s">
        <v>116</v>
      </c>
      <c r="AM23">
        <v>60250.805357529869</v>
      </c>
      <c r="AN23" t="s">
        <v>116</v>
      </c>
      <c r="AO23">
        <v>14</v>
      </c>
      <c r="AP23">
        <v>14</v>
      </c>
      <c r="AQ23">
        <v>0.12596340900679304</v>
      </c>
      <c r="AS23" t="s">
        <v>112</v>
      </c>
      <c r="AT23" t="s">
        <v>112</v>
      </c>
      <c r="AU23" t="s">
        <v>140</v>
      </c>
      <c r="AV23" t="s">
        <v>36</v>
      </c>
    </row>
    <row r="24" spans="1:48" x14ac:dyDescent="0.2">
      <c r="A24" t="s">
        <v>142</v>
      </c>
      <c r="B24">
        <v>1024</v>
      </c>
      <c r="C24">
        <v>1024</v>
      </c>
      <c r="D24" t="s">
        <v>143</v>
      </c>
      <c r="F24" t="s">
        <v>110</v>
      </c>
      <c r="G24" t="s">
        <v>36</v>
      </c>
      <c r="H24">
        <v>-142705.54651605524</v>
      </c>
      <c r="I24">
        <v>0</v>
      </c>
      <c r="J24">
        <v>-142705.54651605524</v>
      </c>
      <c r="K24">
        <v>559946.09935835097</v>
      </c>
      <c r="L24">
        <v>21046</v>
      </c>
      <c r="N24">
        <v>580992.09935835097</v>
      </c>
      <c r="O24">
        <v>0</v>
      </c>
      <c r="P24">
        <v>0</v>
      </c>
      <c r="Q24">
        <v>0</v>
      </c>
      <c r="R24">
        <v>0</v>
      </c>
      <c r="S24">
        <v>0</v>
      </c>
      <c r="T24">
        <v>580992.09935835097</v>
      </c>
      <c r="V24">
        <v>438286.55284229573</v>
      </c>
      <c r="W24">
        <v>547169.27</v>
      </c>
      <c r="X24">
        <v>-2850</v>
      </c>
      <c r="AB24">
        <v>544319.27</v>
      </c>
      <c r="AC24">
        <v>-106032.71715770429</v>
      </c>
      <c r="AD24">
        <v>0</v>
      </c>
      <c r="AE24">
        <v>-106032.71715770429</v>
      </c>
      <c r="AF24">
        <v>36672.829358350951</v>
      </c>
      <c r="AG24">
        <v>-142705.54651605524</v>
      </c>
      <c r="AH24">
        <v>0</v>
      </c>
      <c r="AI24">
        <v>0</v>
      </c>
      <c r="AJ24">
        <v>0</v>
      </c>
      <c r="AL24" t="s">
        <v>111</v>
      </c>
      <c r="AM24">
        <v>-106032.71715770429</v>
      </c>
      <c r="AN24" t="s">
        <v>111</v>
      </c>
      <c r="AO24">
        <v>24</v>
      </c>
      <c r="AP24">
        <v>24</v>
      </c>
      <c r="AQ24">
        <v>-0.18250285550321091</v>
      </c>
      <c r="AS24" t="s">
        <v>112</v>
      </c>
      <c r="AT24" t="s">
        <v>112</v>
      </c>
      <c r="AU24" t="s">
        <v>142</v>
      </c>
      <c r="AV24" t="s">
        <v>36</v>
      </c>
    </row>
    <row r="25" spans="1:48" x14ac:dyDescent="0.2">
      <c r="A25" t="s">
        <v>144</v>
      </c>
      <c r="B25">
        <v>1012</v>
      </c>
      <c r="C25">
        <v>1012</v>
      </c>
      <c r="D25" t="s">
        <v>145</v>
      </c>
      <c r="F25" t="s">
        <v>110</v>
      </c>
      <c r="G25" t="s">
        <v>36</v>
      </c>
      <c r="H25">
        <v>195435.43273950173</v>
      </c>
      <c r="I25">
        <v>0</v>
      </c>
      <c r="J25">
        <v>195435.43273950173</v>
      </c>
      <c r="K25">
        <v>587483.96794870531</v>
      </c>
      <c r="L25">
        <v>25239</v>
      </c>
      <c r="N25">
        <v>612722.96794870531</v>
      </c>
      <c r="O25">
        <v>11591.49</v>
      </c>
      <c r="P25">
        <v>0</v>
      </c>
      <c r="Q25">
        <v>0</v>
      </c>
      <c r="R25">
        <v>0</v>
      </c>
      <c r="S25">
        <v>11591.49</v>
      </c>
      <c r="T25">
        <v>624314.4579487053</v>
      </c>
      <c r="V25">
        <v>819749.890688207</v>
      </c>
      <c r="W25">
        <v>614030.72</v>
      </c>
      <c r="X25">
        <v>-1257.8</v>
      </c>
      <c r="AB25">
        <v>612772.91999999993</v>
      </c>
      <c r="AC25">
        <v>206976.97068820707</v>
      </c>
      <c r="AD25">
        <v>136.80480291765122</v>
      </c>
      <c r="AE25">
        <v>207113.77549112472</v>
      </c>
      <c r="AF25">
        <v>11678.342751622986</v>
      </c>
      <c r="AG25">
        <v>195435.43273950173</v>
      </c>
      <c r="AH25">
        <v>195435.43273950173</v>
      </c>
      <c r="AI25">
        <v>30636.148397435267</v>
      </c>
      <c r="AJ25">
        <v>136.80480291765122</v>
      </c>
      <c r="AL25" t="s">
        <v>116</v>
      </c>
      <c r="AM25">
        <v>207113.77549112472</v>
      </c>
      <c r="AN25" t="s">
        <v>116</v>
      </c>
      <c r="AO25">
        <v>5</v>
      </c>
      <c r="AP25">
        <v>5</v>
      </c>
      <c r="AQ25">
        <v>0.3317459220336389</v>
      </c>
      <c r="AS25" t="s">
        <v>112</v>
      </c>
      <c r="AT25" t="s">
        <v>112</v>
      </c>
      <c r="AU25" t="s">
        <v>144</v>
      </c>
      <c r="AV25" t="s">
        <v>36</v>
      </c>
    </row>
    <row r="26" spans="1:48" x14ac:dyDescent="0.2">
      <c r="A26" t="s">
        <v>146</v>
      </c>
      <c r="B26">
        <v>1028</v>
      </c>
      <c r="C26">
        <v>1028</v>
      </c>
      <c r="D26" t="s">
        <v>147</v>
      </c>
      <c r="F26" t="s">
        <v>110</v>
      </c>
      <c r="G26" t="s">
        <v>36</v>
      </c>
      <c r="H26">
        <v>39464.142218433888</v>
      </c>
      <c r="I26">
        <v>41161.809702999992</v>
      </c>
      <c r="J26">
        <v>80625.95192143388</v>
      </c>
      <c r="K26">
        <v>470695.41528834176</v>
      </c>
      <c r="L26">
        <v>21586</v>
      </c>
      <c r="N26">
        <v>492281.41528834176</v>
      </c>
      <c r="O26">
        <v>11068.5</v>
      </c>
      <c r="P26">
        <v>0</v>
      </c>
      <c r="Q26">
        <v>0</v>
      </c>
      <c r="R26">
        <v>0</v>
      </c>
      <c r="S26">
        <v>11068.5</v>
      </c>
      <c r="T26">
        <v>503349.91528834176</v>
      </c>
      <c r="V26">
        <v>583975.86720977561</v>
      </c>
      <c r="W26">
        <v>522870.21</v>
      </c>
      <c r="X26">
        <v>-4968</v>
      </c>
      <c r="AB26">
        <v>517902.21</v>
      </c>
      <c r="AC26">
        <v>66073.657209775585</v>
      </c>
      <c r="AD26">
        <v>46.251560046842911</v>
      </c>
      <c r="AE26">
        <v>66119.908769822432</v>
      </c>
      <c r="AF26">
        <v>-14506.043151611448</v>
      </c>
      <c r="AG26">
        <v>80625.95192143388</v>
      </c>
      <c r="AH26">
        <v>66073.657209775585</v>
      </c>
      <c r="AI26">
        <v>24614.070764417091</v>
      </c>
      <c r="AJ26">
        <v>46.251560046842911</v>
      </c>
      <c r="AL26" t="s">
        <v>116</v>
      </c>
      <c r="AM26">
        <v>66119.908769822432</v>
      </c>
      <c r="AN26" t="s">
        <v>116</v>
      </c>
      <c r="AO26">
        <v>13</v>
      </c>
      <c r="AP26">
        <v>12</v>
      </c>
      <c r="AQ26">
        <v>0.13135972960668116</v>
      </c>
      <c r="AS26" t="s">
        <v>112</v>
      </c>
      <c r="AT26" t="s">
        <v>112</v>
      </c>
      <c r="AU26" t="s">
        <v>146</v>
      </c>
      <c r="AV26" t="s">
        <v>36</v>
      </c>
    </row>
    <row r="27" spans="1:48" x14ac:dyDescent="0.2">
      <c r="A27" t="s">
        <v>148</v>
      </c>
      <c r="B27">
        <v>1049</v>
      </c>
      <c r="C27">
        <v>1049</v>
      </c>
      <c r="D27" t="s">
        <v>149</v>
      </c>
      <c r="F27" t="s">
        <v>110</v>
      </c>
      <c r="G27" t="s">
        <v>36</v>
      </c>
      <c r="H27">
        <v>227247.28612635352</v>
      </c>
      <c r="I27">
        <v>0</v>
      </c>
      <c r="J27">
        <v>227247.28612635352</v>
      </c>
      <c r="K27">
        <v>540402.95599487051</v>
      </c>
      <c r="L27">
        <v>21226</v>
      </c>
      <c r="N27">
        <v>561628.95599487051</v>
      </c>
      <c r="O27">
        <v>0</v>
      </c>
      <c r="P27">
        <v>0</v>
      </c>
      <c r="Q27">
        <v>0</v>
      </c>
      <c r="R27">
        <v>0</v>
      </c>
      <c r="S27">
        <v>0</v>
      </c>
      <c r="T27">
        <v>561628.95599487051</v>
      </c>
      <c r="V27">
        <v>788876.24212122406</v>
      </c>
      <c r="W27">
        <v>554163.6</v>
      </c>
      <c r="X27">
        <v>-9700</v>
      </c>
      <c r="AB27">
        <v>544463.6</v>
      </c>
      <c r="AC27">
        <v>244412.64212122408</v>
      </c>
      <c r="AD27">
        <v>159.07310028844745</v>
      </c>
      <c r="AE27">
        <v>244571.71522151254</v>
      </c>
      <c r="AF27">
        <v>17324.429095159023</v>
      </c>
      <c r="AG27">
        <v>227247.28612635352</v>
      </c>
      <c r="AH27">
        <v>227247.28612635352</v>
      </c>
      <c r="AI27">
        <v>28081.447799743528</v>
      </c>
      <c r="AJ27">
        <v>159.07310028844745</v>
      </c>
      <c r="AL27" t="s">
        <v>116</v>
      </c>
      <c r="AM27">
        <v>244571.71522151254</v>
      </c>
      <c r="AN27" t="s">
        <v>116</v>
      </c>
      <c r="AO27">
        <v>4</v>
      </c>
      <c r="AP27">
        <v>3</v>
      </c>
      <c r="AQ27">
        <v>0.43546849323015724</v>
      </c>
      <c r="AS27" t="s">
        <v>112</v>
      </c>
      <c r="AT27" t="s">
        <v>112</v>
      </c>
      <c r="AU27" t="s">
        <v>148</v>
      </c>
      <c r="AV27" t="s">
        <v>36</v>
      </c>
    </row>
    <row r="28" spans="1:48" x14ac:dyDescent="0.2">
      <c r="A28" t="s">
        <v>150</v>
      </c>
      <c r="B28">
        <v>1008</v>
      </c>
      <c r="C28">
        <v>1008</v>
      </c>
      <c r="D28" t="s">
        <v>151</v>
      </c>
      <c r="F28" t="s">
        <v>110</v>
      </c>
      <c r="G28" t="s">
        <v>36</v>
      </c>
      <c r="H28">
        <v>98539.521996540512</v>
      </c>
      <c r="I28">
        <v>0</v>
      </c>
      <c r="J28">
        <v>98539.521996540512</v>
      </c>
      <c r="K28">
        <v>391763.9122139602</v>
      </c>
      <c r="L28">
        <v>17988</v>
      </c>
      <c r="N28">
        <v>409751.9122139602</v>
      </c>
      <c r="O28">
        <v>0</v>
      </c>
      <c r="P28">
        <v>0</v>
      </c>
      <c r="Q28">
        <v>0</v>
      </c>
      <c r="R28">
        <v>0</v>
      </c>
      <c r="S28">
        <v>0</v>
      </c>
      <c r="T28">
        <v>409751.9122139602</v>
      </c>
      <c r="V28">
        <v>508291.43421050068</v>
      </c>
      <c r="W28">
        <v>405239.11</v>
      </c>
      <c r="X28">
        <v>-8699.58</v>
      </c>
      <c r="AB28">
        <v>396539.52999999997</v>
      </c>
      <c r="AC28">
        <v>111751.90421050071</v>
      </c>
      <c r="AD28">
        <v>68.977665397578363</v>
      </c>
      <c r="AE28">
        <v>111820.88187589828</v>
      </c>
      <c r="AF28">
        <v>13281.359879357769</v>
      </c>
      <c r="AG28">
        <v>98539.521996540512</v>
      </c>
      <c r="AH28">
        <v>98539.521996540512</v>
      </c>
      <c r="AI28">
        <v>20487.595610698012</v>
      </c>
      <c r="AJ28">
        <v>68.977665397578363</v>
      </c>
      <c r="AL28" t="s">
        <v>116</v>
      </c>
      <c r="AM28">
        <v>111820.88187589828</v>
      </c>
      <c r="AN28" t="s">
        <v>116</v>
      </c>
      <c r="AO28">
        <v>9</v>
      </c>
      <c r="AP28">
        <v>6</v>
      </c>
      <c r="AQ28">
        <v>0.27289898727186113</v>
      </c>
      <c r="AS28" t="s">
        <v>112</v>
      </c>
      <c r="AT28" t="s">
        <v>112</v>
      </c>
      <c r="AU28" t="s">
        <v>150</v>
      </c>
      <c r="AV28" t="s">
        <v>36</v>
      </c>
    </row>
    <row r="29" spans="1:48" x14ac:dyDescent="0.2">
      <c r="A29" t="s">
        <v>152</v>
      </c>
      <c r="B29">
        <v>1009</v>
      </c>
      <c r="C29">
        <v>1009</v>
      </c>
      <c r="D29" t="s">
        <v>153</v>
      </c>
      <c r="F29" t="s">
        <v>110</v>
      </c>
      <c r="G29" t="s">
        <v>36</v>
      </c>
      <c r="H29">
        <v>-89717.549132227083</v>
      </c>
      <c r="I29">
        <v>0</v>
      </c>
      <c r="J29">
        <v>-89717.549132227083</v>
      </c>
      <c r="K29">
        <v>772855.9233232534</v>
      </c>
      <c r="L29">
        <v>29680</v>
      </c>
      <c r="N29">
        <v>802535.9233232534</v>
      </c>
      <c r="O29">
        <v>18585.904166666667</v>
      </c>
      <c r="P29">
        <v>0</v>
      </c>
      <c r="Q29">
        <v>0</v>
      </c>
      <c r="R29">
        <v>0</v>
      </c>
      <c r="S29">
        <v>18585.904166666667</v>
      </c>
      <c r="T29">
        <v>821121.82748992008</v>
      </c>
      <c r="V29">
        <v>731404.27835769299</v>
      </c>
      <c r="W29">
        <v>1054323.5299999998</v>
      </c>
      <c r="X29">
        <v>-5617</v>
      </c>
      <c r="AB29">
        <v>1048706.5299999998</v>
      </c>
      <c r="AC29">
        <v>-317302.2516423068</v>
      </c>
      <c r="AD29">
        <v>0</v>
      </c>
      <c r="AE29">
        <v>-317302.2516423068</v>
      </c>
      <c r="AF29">
        <v>-227584.70251007972</v>
      </c>
      <c r="AG29">
        <v>-89717.549132227083</v>
      </c>
      <c r="AH29">
        <v>0</v>
      </c>
      <c r="AI29">
        <v>0</v>
      </c>
      <c r="AJ29">
        <v>0</v>
      </c>
      <c r="AL29" t="s">
        <v>111</v>
      </c>
      <c r="AM29">
        <v>-317302.2516423068</v>
      </c>
      <c r="AN29" t="s">
        <v>111</v>
      </c>
      <c r="AO29">
        <v>27</v>
      </c>
      <c r="AP29">
        <v>27</v>
      </c>
      <c r="AQ29">
        <v>-0.38642530379720291</v>
      </c>
      <c r="AS29" t="s">
        <v>112</v>
      </c>
      <c r="AT29" t="s">
        <v>112</v>
      </c>
      <c r="AU29" t="s">
        <v>152</v>
      </c>
      <c r="AV29" t="s">
        <v>36</v>
      </c>
    </row>
    <row r="30" spans="1:48" x14ac:dyDescent="0.2">
      <c r="A30" t="s">
        <v>154</v>
      </c>
      <c r="B30">
        <v>1018</v>
      </c>
      <c r="C30">
        <v>1018</v>
      </c>
      <c r="D30" t="s">
        <v>155</v>
      </c>
      <c r="F30" t="s">
        <v>110</v>
      </c>
      <c r="G30" t="s">
        <v>36</v>
      </c>
      <c r="H30">
        <v>176110.78674494661</v>
      </c>
      <c r="I30">
        <v>0</v>
      </c>
      <c r="J30">
        <v>176110.78674494661</v>
      </c>
      <c r="K30">
        <v>780096.96026441501</v>
      </c>
      <c r="L30">
        <v>27342</v>
      </c>
      <c r="N30">
        <v>807438.96026441501</v>
      </c>
      <c r="O30">
        <v>32158.237666666668</v>
      </c>
      <c r="P30">
        <v>0</v>
      </c>
      <c r="Q30">
        <v>0</v>
      </c>
      <c r="R30">
        <v>0</v>
      </c>
      <c r="S30">
        <v>32158.237666666668</v>
      </c>
      <c r="T30">
        <v>839597.19793108164</v>
      </c>
      <c r="V30">
        <v>1015707.9846760283</v>
      </c>
      <c r="W30">
        <v>830336.28</v>
      </c>
      <c r="X30">
        <v>-11552.5</v>
      </c>
      <c r="AB30">
        <v>818783.78</v>
      </c>
      <c r="AC30">
        <v>196924.20467602822</v>
      </c>
      <c r="AD30">
        <v>123.27755072146263</v>
      </c>
      <c r="AE30">
        <v>197047.48222674968</v>
      </c>
      <c r="AF30">
        <v>20936.695481803064</v>
      </c>
      <c r="AG30">
        <v>176110.78674494661</v>
      </c>
      <c r="AH30">
        <v>176110.78674494661</v>
      </c>
      <c r="AI30">
        <v>40371.948013220754</v>
      </c>
      <c r="AJ30">
        <v>123.27755072146263</v>
      </c>
      <c r="AL30" t="s">
        <v>116</v>
      </c>
      <c r="AM30">
        <v>197047.48222674968</v>
      </c>
      <c r="AN30" t="s">
        <v>116</v>
      </c>
      <c r="AO30">
        <v>6</v>
      </c>
      <c r="AP30">
        <v>7</v>
      </c>
      <c r="AQ30">
        <v>0.23469287738490563</v>
      </c>
      <c r="AS30" t="s">
        <v>112</v>
      </c>
      <c r="AT30" t="s">
        <v>112</v>
      </c>
      <c r="AU30" t="s">
        <v>154</v>
      </c>
      <c r="AV30" t="s">
        <v>36</v>
      </c>
    </row>
    <row r="31" spans="1:48" x14ac:dyDescent="0.2">
      <c r="A31" t="s">
        <v>156</v>
      </c>
      <c r="B31">
        <v>1000</v>
      </c>
      <c r="C31">
        <v>1000</v>
      </c>
      <c r="D31" t="s">
        <v>157</v>
      </c>
      <c r="F31" t="s">
        <v>110</v>
      </c>
      <c r="G31" t="s">
        <v>36</v>
      </c>
      <c r="H31">
        <v>85420.067647826465</v>
      </c>
      <c r="I31">
        <v>0</v>
      </c>
      <c r="J31">
        <v>85420.067647826465</v>
      </c>
      <c r="K31">
        <v>392949.84838173242</v>
      </c>
      <c r="L31">
        <v>17988</v>
      </c>
      <c r="N31">
        <v>410937.84838173242</v>
      </c>
      <c r="O31">
        <v>26052.673292597923</v>
      </c>
      <c r="P31">
        <v>0</v>
      </c>
      <c r="Q31">
        <v>0</v>
      </c>
      <c r="R31">
        <v>0</v>
      </c>
      <c r="S31">
        <v>26052.673292597923</v>
      </c>
      <c r="T31">
        <v>436990.52167433035</v>
      </c>
      <c r="V31">
        <v>522410.5893221568</v>
      </c>
      <c r="W31">
        <v>467976.1</v>
      </c>
      <c r="X31">
        <v>0</v>
      </c>
      <c r="AB31">
        <v>467976.1</v>
      </c>
      <c r="AC31">
        <v>54434.48932215682</v>
      </c>
      <c r="AD31">
        <v>38.104142525509772</v>
      </c>
      <c r="AE31">
        <v>54472.59346468233</v>
      </c>
      <c r="AF31">
        <v>-30947.474183144135</v>
      </c>
      <c r="AG31">
        <v>85420.067647826465</v>
      </c>
      <c r="AH31">
        <v>54434.48932215682</v>
      </c>
      <c r="AI31">
        <v>20546.892419086624</v>
      </c>
      <c r="AJ31">
        <v>38.104142525509772</v>
      </c>
      <c r="AL31" t="s">
        <v>116</v>
      </c>
      <c r="AM31">
        <v>54472.59346468233</v>
      </c>
      <c r="AN31" t="s">
        <v>116</v>
      </c>
      <c r="AO31">
        <v>15</v>
      </c>
      <c r="AP31">
        <v>15</v>
      </c>
      <c r="AQ31">
        <v>0.12465394731210747</v>
      </c>
      <c r="AS31" t="s">
        <v>112</v>
      </c>
      <c r="AT31" t="s">
        <v>112</v>
      </c>
      <c r="AU31" t="s">
        <v>156</v>
      </c>
      <c r="AV31" t="s">
        <v>36</v>
      </c>
    </row>
    <row r="32" spans="1:48" x14ac:dyDescent="0.2">
      <c r="A32" t="s">
        <v>158</v>
      </c>
      <c r="B32">
        <v>1038</v>
      </c>
      <c r="C32">
        <v>1038</v>
      </c>
      <c r="D32" t="s">
        <v>159</v>
      </c>
      <c r="F32" t="s">
        <v>110</v>
      </c>
      <c r="G32" t="s">
        <v>36</v>
      </c>
      <c r="H32">
        <v>280333.85437873087</v>
      </c>
      <c r="I32">
        <v>0</v>
      </c>
      <c r="J32">
        <v>280333.85437873087</v>
      </c>
      <c r="K32">
        <v>755511.98137308576</v>
      </c>
      <c r="L32">
        <v>28061</v>
      </c>
      <c r="N32">
        <v>783572.98137308576</v>
      </c>
      <c r="O32">
        <v>39946.680640832034</v>
      </c>
      <c r="P32">
        <v>0</v>
      </c>
      <c r="Q32">
        <v>0</v>
      </c>
      <c r="R32">
        <v>0</v>
      </c>
      <c r="S32">
        <v>39946.680640832034</v>
      </c>
      <c r="T32">
        <v>823519.66201391781</v>
      </c>
      <c r="V32">
        <v>1103853.5163926487</v>
      </c>
      <c r="W32">
        <v>723498.59000000008</v>
      </c>
      <c r="X32">
        <v>0</v>
      </c>
      <c r="AB32">
        <v>723498.59000000008</v>
      </c>
      <c r="AC32">
        <v>380354.9263926486</v>
      </c>
      <c r="AD32">
        <v>196.23369806511161</v>
      </c>
      <c r="AE32">
        <v>380551.1600907137</v>
      </c>
      <c r="AF32">
        <v>100217.30571198283</v>
      </c>
      <c r="AG32">
        <v>280333.85437873087</v>
      </c>
      <c r="AH32">
        <v>280333.85437873087</v>
      </c>
      <c r="AI32">
        <v>39178.649068654289</v>
      </c>
      <c r="AJ32">
        <v>196.23369806511161</v>
      </c>
      <c r="AL32" t="s">
        <v>116</v>
      </c>
      <c r="AM32">
        <v>380551.1600907137</v>
      </c>
      <c r="AN32" t="s">
        <v>116</v>
      </c>
      <c r="AO32">
        <v>2</v>
      </c>
      <c r="AP32">
        <v>2</v>
      </c>
      <c r="AQ32">
        <v>0.46210330808626432</v>
      </c>
      <c r="AS32" t="s">
        <v>112</v>
      </c>
      <c r="AT32" t="s">
        <v>112</v>
      </c>
      <c r="AU32" t="s">
        <v>158</v>
      </c>
      <c r="AV32" t="s">
        <v>36</v>
      </c>
    </row>
    <row r="33" spans="1:48" x14ac:dyDescent="0.2">
      <c r="A33" t="s">
        <v>160</v>
      </c>
      <c r="B33">
        <v>1019</v>
      </c>
      <c r="C33">
        <v>1019</v>
      </c>
      <c r="D33" t="s">
        <v>161</v>
      </c>
      <c r="F33" t="s">
        <v>110</v>
      </c>
      <c r="G33" t="s">
        <v>36</v>
      </c>
      <c r="H33">
        <v>-208417.02339655638</v>
      </c>
      <c r="I33">
        <v>0</v>
      </c>
      <c r="J33">
        <v>-208417.02339655638</v>
      </c>
      <c r="K33">
        <v>871314.97247042274</v>
      </c>
      <c r="L33">
        <v>33458</v>
      </c>
      <c r="N33">
        <v>904772.97247042274</v>
      </c>
      <c r="O33">
        <v>7254.8206613325401</v>
      </c>
      <c r="P33">
        <v>0</v>
      </c>
      <c r="Q33">
        <v>0</v>
      </c>
      <c r="R33">
        <v>0</v>
      </c>
      <c r="S33">
        <v>7254.8206613325401</v>
      </c>
      <c r="T33">
        <v>912027.79313175532</v>
      </c>
      <c r="V33">
        <v>703610.76973519893</v>
      </c>
      <c r="W33">
        <v>911702.88</v>
      </c>
      <c r="X33">
        <v>-8545.67</v>
      </c>
      <c r="AB33">
        <v>903157.21</v>
      </c>
      <c r="AC33">
        <v>-199546.44026480103</v>
      </c>
      <c r="AD33">
        <v>0</v>
      </c>
      <c r="AE33">
        <v>-199546.44026480103</v>
      </c>
      <c r="AF33">
        <v>8870.583131755353</v>
      </c>
      <c r="AG33">
        <v>-208417.02339655638</v>
      </c>
      <c r="AH33">
        <v>0</v>
      </c>
      <c r="AI33">
        <v>0</v>
      </c>
      <c r="AJ33">
        <v>0</v>
      </c>
      <c r="AL33" t="s">
        <v>111</v>
      </c>
      <c r="AM33">
        <v>-199546.44026480103</v>
      </c>
      <c r="AN33" t="s">
        <v>111</v>
      </c>
      <c r="AO33">
        <v>25</v>
      </c>
      <c r="AP33">
        <v>25</v>
      </c>
      <c r="AQ33">
        <v>-0.2187942536044773</v>
      </c>
      <c r="AS33" t="s">
        <v>112</v>
      </c>
      <c r="AT33" t="s">
        <v>112</v>
      </c>
      <c r="AU33" t="s">
        <v>160</v>
      </c>
      <c r="AV33" t="s">
        <v>36</v>
      </c>
    </row>
    <row r="34" spans="1:48" x14ac:dyDescent="0.2">
      <c r="A34" t="s">
        <v>162</v>
      </c>
      <c r="B34">
        <v>1020</v>
      </c>
      <c r="C34">
        <v>1020</v>
      </c>
      <c r="D34" t="s">
        <v>163</v>
      </c>
      <c r="F34" t="s">
        <v>110</v>
      </c>
      <c r="G34" t="s">
        <v>36</v>
      </c>
      <c r="H34">
        <v>-150705.15786981839</v>
      </c>
      <c r="I34">
        <v>0</v>
      </c>
      <c r="J34">
        <v>-150705.15786981839</v>
      </c>
      <c r="K34">
        <v>996700.84088704188</v>
      </c>
      <c r="L34">
        <v>37595</v>
      </c>
      <c r="N34">
        <v>1034295.8408870419</v>
      </c>
      <c r="O34">
        <v>19348.756406089058</v>
      </c>
      <c r="P34">
        <v>0</v>
      </c>
      <c r="Q34">
        <v>0</v>
      </c>
      <c r="R34">
        <v>0</v>
      </c>
      <c r="S34">
        <v>19348.756406089058</v>
      </c>
      <c r="T34">
        <v>1053644.5972931311</v>
      </c>
      <c r="V34">
        <v>902939.43942331267</v>
      </c>
      <c r="W34">
        <v>993116.12</v>
      </c>
      <c r="X34">
        <v>0</v>
      </c>
      <c r="AB34">
        <v>993116.12</v>
      </c>
      <c r="AC34">
        <v>-90176.680576687329</v>
      </c>
      <c r="AD34">
        <v>0</v>
      </c>
      <c r="AE34">
        <v>-90176.680576687329</v>
      </c>
      <c r="AF34">
        <v>60528.477293131058</v>
      </c>
      <c r="AG34">
        <v>-150705.15786981839</v>
      </c>
      <c r="AH34">
        <v>0</v>
      </c>
      <c r="AI34">
        <v>0</v>
      </c>
      <c r="AJ34">
        <v>0</v>
      </c>
      <c r="AL34" t="s">
        <v>111</v>
      </c>
      <c r="AM34">
        <v>-90176.680576687329</v>
      </c>
      <c r="AN34" t="s">
        <v>111</v>
      </c>
      <c r="AO34">
        <v>23</v>
      </c>
      <c r="AP34">
        <v>22</v>
      </c>
      <c r="AQ34">
        <v>-8.5585481867753138E-2</v>
      </c>
      <c r="AS34" t="s">
        <v>112</v>
      </c>
      <c r="AT34" t="s">
        <v>112</v>
      </c>
      <c r="AU34" t="s">
        <v>162</v>
      </c>
      <c r="AV34" t="s">
        <v>36</v>
      </c>
    </row>
    <row r="35" spans="1:48" x14ac:dyDescent="0.2">
      <c r="A35" t="s">
        <v>164</v>
      </c>
      <c r="B35">
        <v>1014</v>
      </c>
      <c r="C35">
        <v>1014</v>
      </c>
      <c r="D35" t="s">
        <v>165</v>
      </c>
      <c r="F35" t="s">
        <v>110</v>
      </c>
      <c r="G35" t="s">
        <v>36</v>
      </c>
      <c r="H35">
        <v>44342.539076006527</v>
      </c>
      <c r="I35">
        <v>0</v>
      </c>
      <c r="J35">
        <v>44342.539076006527</v>
      </c>
      <c r="K35">
        <v>554763.7812410387</v>
      </c>
      <c r="L35">
        <v>23924</v>
      </c>
      <c r="N35">
        <v>578687.7812410387</v>
      </c>
      <c r="O35">
        <v>1685.4387499999998</v>
      </c>
      <c r="P35">
        <v>0</v>
      </c>
      <c r="Q35">
        <v>0</v>
      </c>
      <c r="R35">
        <v>0</v>
      </c>
      <c r="S35">
        <v>1685.4387499999998</v>
      </c>
      <c r="T35">
        <v>580373.21999103867</v>
      </c>
      <c r="V35">
        <v>624715.75906704518</v>
      </c>
      <c r="W35">
        <v>514950.68000000005</v>
      </c>
      <c r="X35">
        <v>-3678.55</v>
      </c>
      <c r="AB35">
        <v>511272.13000000006</v>
      </c>
      <c r="AC35">
        <v>113443.62906704511</v>
      </c>
      <c r="AD35">
        <v>31.03977735320457</v>
      </c>
      <c r="AE35">
        <v>113474.66884439831</v>
      </c>
      <c r="AF35">
        <v>69132.12976839178</v>
      </c>
      <c r="AG35">
        <v>44342.539076006527</v>
      </c>
      <c r="AH35">
        <v>44342.539076006527</v>
      </c>
      <c r="AI35">
        <v>28934.389062051938</v>
      </c>
      <c r="AJ35">
        <v>31.03977735320457</v>
      </c>
      <c r="AL35" t="s">
        <v>116</v>
      </c>
      <c r="AM35">
        <v>113474.66884439831</v>
      </c>
      <c r="AN35" t="s">
        <v>116</v>
      </c>
      <c r="AO35">
        <v>8</v>
      </c>
      <c r="AP35">
        <v>8</v>
      </c>
      <c r="AQ35">
        <v>0.19552016691285382</v>
      </c>
      <c r="AS35" t="s">
        <v>112</v>
      </c>
      <c r="AT35" t="s">
        <v>112</v>
      </c>
      <c r="AU35" t="s">
        <v>164</v>
      </c>
      <c r="AV35" t="s">
        <v>36</v>
      </c>
    </row>
    <row r="36" spans="1:48" x14ac:dyDescent="0.2">
      <c r="A36" t="s">
        <v>166</v>
      </c>
      <c r="B36">
        <v>1802</v>
      </c>
      <c r="C36">
        <v>1802</v>
      </c>
      <c r="D36" t="s">
        <v>167</v>
      </c>
      <c r="F36" t="s">
        <v>110</v>
      </c>
      <c r="G36" t="s">
        <v>36</v>
      </c>
      <c r="H36">
        <v>5819.9538452162869</v>
      </c>
      <c r="I36">
        <v>0</v>
      </c>
      <c r="J36">
        <v>5819.9538452162869</v>
      </c>
      <c r="K36">
        <v>395488.88909345417</v>
      </c>
      <c r="L36">
        <v>17988</v>
      </c>
      <c r="N36">
        <v>413476.88909345417</v>
      </c>
      <c r="O36">
        <v>0</v>
      </c>
      <c r="P36">
        <v>0</v>
      </c>
      <c r="Q36">
        <v>0</v>
      </c>
      <c r="R36">
        <v>0</v>
      </c>
      <c r="S36">
        <v>0</v>
      </c>
      <c r="T36">
        <v>413476.88909345417</v>
      </c>
      <c r="V36">
        <v>419296.84293867048</v>
      </c>
      <c r="W36">
        <v>409138.53</v>
      </c>
      <c r="X36">
        <v>-9641.44</v>
      </c>
      <c r="AB36">
        <v>399497.09</v>
      </c>
      <c r="AC36">
        <v>19799.752938670455</v>
      </c>
      <c r="AD36">
        <v>4.0739676916514007</v>
      </c>
      <c r="AE36">
        <v>19803.826906362108</v>
      </c>
      <c r="AF36">
        <v>13983.873061145821</v>
      </c>
      <c r="AG36">
        <v>5819.9538452162869</v>
      </c>
      <c r="AH36">
        <v>5819.9538452162869</v>
      </c>
      <c r="AI36">
        <v>20673.844454672711</v>
      </c>
      <c r="AJ36">
        <v>4.0739676916514007</v>
      </c>
      <c r="AL36" t="s">
        <v>116</v>
      </c>
      <c r="AM36">
        <v>19803.826906362108</v>
      </c>
      <c r="AN36" t="s">
        <v>116</v>
      </c>
      <c r="AO36">
        <v>18</v>
      </c>
      <c r="AP36">
        <v>18</v>
      </c>
      <c r="AQ36">
        <v>4.7895849632084375E-2</v>
      </c>
      <c r="AS36" t="s">
        <v>112</v>
      </c>
      <c r="AT36" t="s">
        <v>112</v>
      </c>
      <c r="AU36" t="s">
        <v>166</v>
      </c>
      <c r="AV36" t="s">
        <v>36</v>
      </c>
    </row>
    <row r="37" spans="1:48" x14ac:dyDescent="0.2">
      <c r="A37" t="s">
        <v>168</v>
      </c>
      <c r="B37">
        <v>3318</v>
      </c>
      <c r="C37">
        <v>3318</v>
      </c>
      <c r="D37" t="s">
        <v>169</v>
      </c>
      <c r="F37" t="s">
        <v>170</v>
      </c>
      <c r="G37" t="s">
        <v>36</v>
      </c>
      <c r="H37">
        <v>29344.851019251797</v>
      </c>
      <c r="I37">
        <v>0</v>
      </c>
      <c r="J37">
        <v>29344.851019251797</v>
      </c>
      <c r="K37">
        <v>1755612.644183246</v>
      </c>
      <c r="L37">
        <v>281407</v>
      </c>
      <c r="N37">
        <v>2037019.644183246</v>
      </c>
      <c r="O37">
        <v>18152.441999999999</v>
      </c>
      <c r="P37">
        <v>0</v>
      </c>
      <c r="Q37">
        <v>0</v>
      </c>
      <c r="R37">
        <v>19230</v>
      </c>
      <c r="S37">
        <v>37382.441999999995</v>
      </c>
      <c r="T37">
        <v>2074402.086183246</v>
      </c>
      <c r="V37">
        <v>2103746.9372024979</v>
      </c>
      <c r="W37">
        <v>2152884.5299999998</v>
      </c>
      <c r="X37">
        <v>0</v>
      </c>
      <c r="AB37">
        <v>2152884.5299999998</v>
      </c>
      <c r="AC37">
        <v>-49137.592797501944</v>
      </c>
      <c r="AD37">
        <v>0</v>
      </c>
      <c r="AE37">
        <v>-49137.592797501944</v>
      </c>
      <c r="AF37">
        <v>-78482.443816753745</v>
      </c>
      <c r="AG37">
        <v>29344.851019251797</v>
      </c>
      <c r="AH37">
        <v>0</v>
      </c>
      <c r="AI37">
        <v>0</v>
      </c>
      <c r="AJ37">
        <v>0</v>
      </c>
      <c r="AL37" t="s">
        <v>111</v>
      </c>
      <c r="AM37">
        <v>-49137.592797501944</v>
      </c>
      <c r="AN37" t="s">
        <v>111</v>
      </c>
      <c r="AO37">
        <v>164</v>
      </c>
      <c r="AP37">
        <v>162</v>
      </c>
      <c r="AQ37">
        <v>-2.3687593222542339E-2</v>
      </c>
      <c r="AS37" t="s">
        <v>112</v>
      </c>
      <c r="AT37" t="s">
        <v>112</v>
      </c>
      <c r="AU37" t="s">
        <v>168</v>
      </c>
      <c r="AV37" t="s">
        <v>36</v>
      </c>
    </row>
    <row r="38" spans="1:48" x14ac:dyDescent="0.2">
      <c r="A38" t="s">
        <v>171</v>
      </c>
      <c r="B38">
        <v>2010</v>
      </c>
      <c r="C38">
        <v>2010</v>
      </c>
      <c r="D38" t="s">
        <v>172</v>
      </c>
      <c r="F38" t="s">
        <v>170</v>
      </c>
      <c r="G38" t="s">
        <v>115</v>
      </c>
      <c r="H38">
        <v>785379.127606289</v>
      </c>
      <c r="I38">
        <v>-4861.842170976568</v>
      </c>
      <c r="J38">
        <v>780517.28543531243</v>
      </c>
      <c r="K38">
        <v>2675593.0966360015</v>
      </c>
      <c r="L38">
        <v>528381</v>
      </c>
      <c r="N38">
        <v>3203974.0966360015</v>
      </c>
      <c r="O38">
        <v>28432.000999999997</v>
      </c>
      <c r="P38">
        <v>0</v>
      </c>
      <c r="Q38">
        <v>0</v>
      </c>
      <c r="R38">
        <v>24290</v>
      </c>
      <c r="S38">
        <v>52722.000999999997</v>
      </c>
      <c r="T38">
        <v>3256696.0976360017</v>
      </c>
      <c r="V38">
        <v>4037213.3830713141</v>
      </c>
      <c r="W38">
        <v>2922887</v>
      </c>
      <c r="X38">
        <v>0</v>
      </c>
      <c r="AB38">
        <v>2922887</v>
      </c>
      <c r="AC38">
        <v>1114326.3830713141</v>
      </c>
      <c r="AD38">
        <v>0</v>
      </c>
      <c r="AE38">
        <v>1114326.3830713141</v>
      </c>
      <c r="AF38">
        <v>333809.09763600165</v>
      </c>
      <c r="AG38">
        <v>780517.28543531243</v>
      </c>
      <c r="AH38">
        <v>0</v>
      </c>
      <c r="AI38">
        <v>0</v>
      </c>
      <c r="AJ38">
        <v>0</v>
      </c>
      <c r="AL38" t="s">
        <v>116</v>
      </c>
      <c r="AM38">
        <v>1114326.3830713141</v>
      </c>
      <c r="AN38" t="s">
        <v>116</v>
      </c>
      <c r="AO38">
        <v>2</v>
      </c>
      <c r="AP38">
        <v>6</v>
      </c>
      <c r="AQ38">
        <v>0.34216468152499424</v>
      </c>
      <c r="AS38" t="s">
        <v>112</v>
      </c>
      <c r="AT38" t="s">
        <v>117</v>
      </c>
      <c r="AU38" t="s">
        <v>171</v>
      </c>
      <c r="AV38" t="s">
        <v>36</v>
      </c>
    </row>
    <row r="39" spans="1:48" x14ac:dyDescent="0.2">
      <c r="A39" t="s">
        <v>173</v>
      </c>
      <c r="B39">
        <v>5949</v>
      </c>
      <c r="C39">
        <v>5949</v>
      </c>
      <c r="D39" t="s">
        <v>174</v>
      </c>
      <c r="F39" t="s">
        <v>170</v>
      </c>
      <c r="G39" t="s">
        <v>36</v>
      </c>
      <c r="H39">
        <v>728919.15454138129</v>
      </c>
      <c r="I39">
        <v>0</v>
      </c>
      <c r="J39">
        <v>728919.15454138129</v>
      </c>
      <c r="K39">
        <v>2654779.2228076672</v>
      </c>
      <c r="L39">
        <v>479956</v>
      </c>
      <c r="N39">
        <v>3134735.2228076672</v>
      </c>
      <c r="O39">
        <v>57145.60841666667</v>
      </c>
      <c r="P39">
        <v>0</v>
      </c>
      <c r="Q39">
        <v>0</v>
      </c>
      <c r="R39">
        <v>29120</v>
      </c>
      <c r="S39">
        <v>86265.60841666667</v>
      </c>
      <c r="T39">
        <v>3221000.831224334</v>
      </c>
      <c r="V39">
        <v>3949919.9857657151</v>
      </c>
      <c r="W39">
        <v>3109790.7</v>
      </c>
      <c r="X39">
        <v>0</v>
      </c>
      <c r="AB39">
        <v>3109790.7</v>
      </c>
      <c r="AC39">
        <v>840129.28576571494</v>
      </c>
      <c r="AD39">
        <v>510.24340817896689</v>
      </c>
      <c r="AE39">
        <v>840639.52917389385</v>
      </c>
      <c r="AF39">
        <v>111720.37463251257</v>
      </c>
      <c r="AG39">
        <v>728919.15454138129</v>
      </c>
      <c r="AH39">
        <v>728919.15454138129</v>
      </c>
      <c r="AI39">
        <v>156736.76114038337</v>
      </c>
      <c r="AJ39">
        <v>510.24340817896689</v>
      </c>
      <c r="AL39" t="s">
        <v>116</v>
      </c>
      <c r="AM39">
        <v>840639.52917389385</v>
      </c>
      <c r="AN39" t="s">
        <v>116</v>
      </c>
      <c r="AO39">
        <v>6</v>
      </c>
      <c r="AP39">
        <v>13</v>
      </c>
      <c r="AQ39">
        <v>0.26098705750856904</v>
      </c>
      <c r="AS39" t="s">
        <v>112</v>
      </c>
      <c r="AT39" t="s">
        <v>112</v>
      </c>
      <c r="AU39" t="s">
        <v>173</v>
      </c>
      <c r="AV39" t="s">
        <v>36</v>
      </c>
    </row>
    <row r="40" spans="1:48" x14ac:dyDescent="0.2">
      <c r="A40" t="s">
        <v>175</v>
      </c>
      <c r="B40">
        <v>2153</v>
      </c>
      <c r="C40">
        <v>2153</v>
      </c>
      <c r="D40" t="s">
        <v>176</v>
      </c>
      <c r="F40" t="s">
        <v>170</v>
      </c>
      <c r="G40" t="s">
        <v>36</v>
      </c>
      <c r="H40">
        <v>733586.88772385637</v>
      </c>
      <c r="I40">
        <v>0</v>
      </c>
      <c r="J40">
        <v>733586.88772385637</v>
      </c>
      <c r="K40">
        <v>1968315.0222007162</v>
      </c>
      <c r="L40">
        <v>438748</v>
      </c>
      <c r="N40">
        <v>2407063.0222007162</v>
      </c>
      <c r="O40">
        <v>207878.22043494706</v>
      </c>
      <c r="P40">
        <v>0</v>
      </c>
      <c r="Q40">
        <v>0</v>
      </c>
      <c r="R40">
        <v>18860</v>
      </c>
      <c r="S40">
        <v>226738.22043494706</v>
      </c>
      <c r="T40">
        <v>2633801.2426356631</v>
      </c>
      <c r="V40">
        <v>3367388.1303595193</v>
      </c>
      <c r="W40">
        <v>2568944.2199999997</v>
      </c>
      <c r="X40">
        <v>0</v>
      </c>
      <c r="AB40">
        <v>2568944.2199999997</v>
      </c>
      <c r="AC40">
        <v>798443.91035951953</v>
      </c>
      <c r="AD40">
        <v>513.51082140669939</v>
      </c>
      <c r="AE40">
        <v>798957.42118092626</v>
      </c>
      <c r="AF40">
        <v>65370.533457069891</v>
      </c>
      <c r="AG40">
        <v>733586.88772385637</v>
      </c>
      <c r="AH40">
        <v>733586.88772385637</v>
      </c>
      <c r="AI40">
        <v>120353.15111003582</v>
      </c>
      <c r="AJ40">
        <v>513.51082140669939</v>
      </c>
      <c r="AL40" t="s">
        <v>116</v>
      </c>
      <c r="AM40">
        <v>798957.42118092626</v>
      </c>
      <c r="AN40" t="s">
        <v>116</v>
      </c>
      <c r="AO40">
        <v>9</v>
      </c>
      <c r="AP40">
        <v>8</v>
      </c>
      <c r="AQ40">
        <v>0.30334765138974729</v>
      </c>
      <c r="AS40" t="s">
        <v>112</v>
      </c>
      <c r="AT40" t="s">
        <v>112</v>
      </c>
      <c r="AU40" t="s">
        <v>175</v>
      </c>
      <c r="AV40" t="s">
        <v>36</v>
      </c>
    </row>
    <row r="41" spans="1:48" x14ac:dyDescent="0.2">
      <c r="A41" t="s">
        <v>177</v>
      </c>
      <c r="B41">
        <v>2062</v>
      </c>
      <c r="C41">
        <v>2062</v>
      </c>
      <c r="D41" t="s">
        <v>178</v>
      </c>
      <c r="E41" t="s">
        <v>90</v>
      </c>
      <c r="F41" t="s">
        <v>170</v>
      </c>
      <c r="G41" t="s">
        <v>115</v>
      </c>
      <c r="H41">
        <v>380896.89378660964</v>
      </c>
      <c r="I41">
        <v>-47517.194444444438</v>
      </c>
      <c r="J41">
        <v>333379.6993421652</v>
      </c>
      <c r="K41">
        <v>2412171.6024079998</v>
      </c>
      <c r="L41">
        <v>447450</v>
      </c>
      <c r="N41">
        <v>2859621.6024079998</v>
      </c>
      <c r="O41">
        <v>8190.9390000000003</v>
      </c>
      <c r="P41">
        <v>0</v>
      </c>
      <c r="Q41">
        <v>0</v>
      </c>
      <c r="R41">
        <v>21380</v>
      </c>
      <c r="S41">
        <v>29570.938999999998</v>
      </c>
      <c r="T41">
        <v>2889192.5414079996</v>
      </c>
      <c r="V41">
        <v>3222572.2407501647</v>
      </c>
      <c r="W41">
        <v>2960759.83</v>
      </c>
      <c r="X41">
        <v>-34211.760000000002</v>
      </c>
      <c r="AB41">
        <v>2926548.0700000003</v>
      </c>
      <c r="AC41">
        <v>296024.17075016443</v>
      </c>
      <c r="AD41">
        <v>0</v>
      </c>
      <c r="AE41">
        <v>296024.17075016443</v>
      </c>
      <c r="AF41">
        <v>-37355.528592000774</v>
      </c>
      <c r="AG41">
        <v>333379.6993421652</v>
      </c>
      <c r="AH41">
        <v>0</v>
      </c>
      <c r="AI41">
        <v>0</v>
      </c>
      <c r="AJ41">
        <v>0</v>
      </c>
      <c r="AL41" t="s">
        <v>116</v>
      </c>
      <c r="AM41">
        <v>296024.17075016443</v>
      </c>
      <c r="AN41" t="s">
        <v>116</v>
      </c>
      <c r="AO41">
        <v>69</v>
      </c>
      <c r="AP41">
        <v>111</v>
      </c>
      <c r="AQ41">
        <v>0.10245913572997874</v>
      </c>
      <c r="AS41" t="s">
        <v>112</v>
      </c>
      <c r="AT41" t="s">
        <v>117</v>
      </c>
      <c r="AU41" t="s">
        <v>177</v>
      </c>
      <c r="AV41" t="s">
        <v>36</v>
      </c>
    </row>
    <row r="42" spans="1:48" x14ac:dyDescent="0.2">
      <c r="A42" t="s">
        <v>179</v>
      </c>
      <c r="B42">
        <v>2479</v>
      </c>
      <c r="C42">
        <v>2479</v>
      </c>
      <c r="D42" t="s">
        <v>180</v>
      </c>
      <c r="E42" t="s">
        <v>90</v>
      </c>
      <c r="F42" t="s">
        <v>170</v>
      </c>
      <c r="G42" t="s">
        <v>36</v>
      </c>
      <c r="H42">
        <v>522103.5597657935</v>
      </c>
      <c r="I42">
        <v>0</v>
      </c>
      <c r="J42">
        <v>522103.5597657935</v>
      </c>
      <c r="K42">
        <v>3479067.1228407566</v>
      </c>
      <c r="L42">
        <v>633924</v>
      </c>
      <c r="N42">
        <v>4112991.1228407566</v>
      </c>
      <c r="O42">
        <v>104598.72751890845</v>
      </c>
      <c r="P42">
        <v>0</v>
      </c>
      <c r="Q42">
        <v>0</v>
      </c>
      <c r="R42">
        <v>39870</v>
      </c>
      <c r="S42">
        <v>144468.72751890845</v>
      </c>
      <c r="T42">
        <v>4257459.8503596652</v>
      </c>
      <c r="V42">
        <v>4779563.4101254586</v>
      </c>
      <c r="W42">
        <v>4041406.68</v>
      </c>
      <c r="X42">
        <v>-8994.67</v>
      </c>
      <c r="AB42">
        <v>4032412.0100000002</v>
      </c>
      <c r="AC42">
        <v>747151.40012545837</v>
      </c>
      <c r="AD42">
        <v>365.47249183605544</v>
      </c>
      <c r="AE42">
        <v>747516.87261729443</v>
      </c>
      <c r="AF42">
        <v>225413.31285150093</v>
      </c>
      <c r="AG42">
        <v>522103.5597657935</v>
      </c>
      <c r="AH42">
        <v>522103.5597657935</v>
      </c>
      <c r="AI42">
        <v>205649.55614203785</v>
      </c>
      <c r="AJ42">
        <v>365.47249183605544</v>
      </c>
      <c r="AL42" t="s">
        <v>116</v>
      </c>
      <c r="AM42">
        <v>747516.87261729443</v>
      </c>
      <c r="AN42" t="s">
        <v>116</v>
      </c>
      <c r="AO42">
        <v>11</v>
      </c>
      <c r="AP42">
        <v>52</v>
      </c>
      <c r="AQ42">
        <v>0.17557813787818694</v>
      </c>
      <c r="AS42" t="s">
        <v>112</v>
      </c>
      <c r="AT42" t="s">
        <v>112</v>
      </c>
      <c r="AU42" t="s">
        <v>179</v>
      </c>
      <c r="AV42" t="s">
        <v>36</v>
      </c>
    </row>
    <row r="43" spans="1:48" x14ac:dyDescent="0.2">
      <c r="A43" t="s">
        <v>181</v>
      </c>
      <c r="B43">
        <v>2300</v>
      </c>
      <c r="C43">
        <v>2300</v>
      </c>
      <c r="D43" t="s">
        <v>182</v>
      </c>
      <c r="E43" t="s">
        <v>90</v>
      </c>
      <c r="F43" t="s">
        <v>170</v>
      </c>
      <c r="G43" t="s">
        <v>36</v>
      </c>
      <c r="H43">
        <v>227374.30691715481</v>
      </c>
      <c r="I43">
        <v>0</v>
      </c>
      <c r="J43">
        <v>227374.30691715481</v>
      </c>
      <c r="K43">
        <v>3075786.9076392702</v>
      </c>
      <c r="L43">
        <v>547952</v>
      </c>
      <c r="N43">
        <v>3623738.9076392702</v>
      </c>
      <c r="O43">
        <v>131882.21033333332</v>
      </c>
      <c r="P43">
        <v>0</v>
      </c>
      <c r="Q43">
        <v>0</v>
      </c>
      <c r="R43">
        <v>36026</v>
      </c>
      <c r="S43">
        <v>167908.21033333332</v>
      </c>
      <c r="T43">
        <v>3791647.1179726035</v>
      </c>
      <c r="V43">
        <v>4019021.4248897582</v>
      </c>
      <c r="W43">
        <v>3686024.6</v>
      </c>
      <c r="X43">
        <v>-62237.19</v>
      </c>
      <c r="AB43">
        <v>3623787.41</v>
      </c>
      <c r="AC43">
        <v>395234.01488975808</v>
      </c>
      <c r="AD43">
        <v>159.16201484200838</v>
      </c>
      <c r="AE43">
        <v>395393.17690460011</v>
      </c>
      <c r="AF43">
        <v>168018.8699874453</v>
      </c>
      <c r="AG43">
        <v>227374.30691715481</v>
      </c>
      <c r="AH43">
        <v>227374.30691715481</v>
      </c>
      <c r="AI43">
        <v>181186.94538196351</v>
      </c>
      <c r="AJ43">
        <v>159.16201484200838</v>
      </c>
      <c r="AL43" t="s">
        <v>116</v>
      </c>
      <c r="AM43">
        <v>395393.17690460011</v>
      </c>
      <c r="AN43" t="s">
        <v>116</v>
      </c>
      <c r="AO43">
        <v>40</v>
      </c>
      <c r="AP43">
        <v>109</v>
      </c>
      <c r="AQ43">
        <v>0.10428005682027107</v>
      </c>
      <c r="AS43" t="s">
        <v>112</v>
      </c>
      <c r="AT43" t="s">
        <v>112</v>
      </c>
      <c r="AU43" t="s">
        <v>181</v>
      </c>
      <c r="AV43" t="s">
        <v>36</v>
      </c>
    </row>
    <row r="44" spans="1:48" x14ac:dyDescent="0.2">
      <c r="A44" t="s">
        <v>183</v>
      </c>
      <c r="B44">
        <v>2014</v>
      </c>
      <c r="C44">
        <v>2014</v>
      </c>
      <c r="D44" t="s">
        <v>184</v>
      </c>
      <c r="E44" t="s">
        <v>90</v>
      </c>
      <c r="F44" t="s">
        <v>170</v>
      </c>
      <c r="G44" t="s">
        <v>36</v>
      </c>
      <c r="H44">
        <v>394178.34922760155</v>
      </c>
      <c r="I44">
        <v>0</v>
      </c>
      <c r="J44">
        <v>394178.34922760155</v>
      </c>
      <c r="K44">
        <v>2009605.0177165179</v>
      </c>
      <c r="L44">
        <v>378779</v>
      </c>
      <c r="N44">
        <v>2388384.0177165177</v>
      </c>
      <c r="O44">
        <v>3452.4308333333333</v>
      </c>
      <c r="P44">
        <v>0</v>
      </c>
      <c r="Q44">
        <v>0</v>
      </c>
      <c r="R44">
        <v>17740</v>
      </c>
      <c r="S44">
        <v>21192.430833333332</v>
      </c>
      <c r="T44">
        <v>2409576.4485498508</v>
      </c>
      <c r="V44">
        <v>2803754.7977774525</v>
      </c>
      <c r="W44">
        <v>2169640.14</v>
      </c>
      <c r="X44">
        <v>-8584</v>
      </c>
      <c r="AB44">
        <v>2161056.14</v>
      </c>
      <c r="AC44">
        <v>642698.65777745238</v>
      </c>
      <c r="AD44">
        <v>275.92484445932109</v>
      </c>
      <c r="AE44">
        <v>642974.58262191166</v>
      </c>
      <c r="AF44">
        <v>248796.23339431011</v>
      </c>
      <c r="AG44">
        <v>394178.34922760155</v>
      </c>
      <c r="AH44">
        <v>394178.34922760155</v>
      </c>
      <c r="AI44">
        <v>119419.20088582589</v>
      </c>
      <c r="AJ44">
        <v>275.92484445932109</v>
      </c>
      <c r="AL44" t="s">
        <v>116</v>
      </c>
      <c r="AM44">
        <v>642974.58262191166</v>
      </c>
      <c r="AN44" t="s">
        <v>116</v>
      </c>
      <c r="AO44">
        <v>15</v>
      </c>
      <c r="AP44">
        <v>12</v>
      </c>
      <c r="AQ44">
        <v>0.26684132931697246</v>
      </c>
      <c r="AS44" t="s">
        <v>112</v>
      </c>
      <c r="AT44" t="s">
        <v>112</v>
      </c>
      <c r="AU44" t="s">
        <v>183</v>
      </c>
      <c r="AV44" t="s">
        <v>36</v>
      </c>
    </row>
    <row r="45" spans="1:48" x14ac:dyDescent="0.2">
      <c r="A45" t="s">
        <v>185</v>
      </c>
      <c r="B45">
        <v>2239</v>
      </c>
      <c r="C45">
        <v>2239</v>
      </c>
      <c r="D45" t="s">
        <v>186</v>
      </c>
      <c r="E45" t="s">
        <v>90</v>
      </c>
      <c r="F45" t="s">
        <v>170</v>
      </c>
      <c r="G45" t="s">
        <v>36</v>
      </c>
      <c r="H45">
        <v>278083.63122452947</v>
      </c>
      <c r="I45">
        <v>0</v>
      </c>
      <c r="J45">
        <v>278083.63122452947</v>
      </c>
      <c r="K45">
        <v>1003771.5383880764</v>
      </c>
      <c r="L45">
        <v>195790</v>
      </c>
      <c r="N45">
        <v>1199561.5383880762</v>
      </c>
      <c r="O45">
        <v>474.01666666666665</v>
      </c>
      <c r="P45">
        <v>0</v>
      </c>
      <c r="Q45">
        <v>0</v>
      </c>
      <c r="R45">
        <v>8260</v>
      </c>
      <c r="S45">
        <v>8734.0166666666664</v>
      </c>
      <c r="T45">
        <v>1208295.5550547428</v>
      </c>
      <c r="V45">
        <v>1486379.1862792722</v>
      </c>
      <c r="W45">
        <v>1247368.23</v>
      </c>
      <c r="X45">
        <v>-12639.09</v>
      </c>
      <c r="AB45">
        <v>1234729.1399999999</v>
      </c>
      <c r="AC45">
        <v>251650.0462792723</v>
      </c>
      <c r="AD45">
        <v>176.15503239549062</v>
      </c>
      <c r="AE45">
        <v>251826.2013116678</v>
      </c>
      <c r="AF45">
        <v>-26257.429912861669</v>
      </c>
      <c r="AG45">
        <v>278083.63122452947</v>
      </c>
      <c r="AH45">
        <v>251650.0462792723</v>
      </c>
      <c r="AI45">
        <v>59978.076919403815</v>
      </c>
      <c r="AJ45">
        <v>176.15503239549062</v>
      </c>
      <c r="AL45" t="s">
        <v>116</v>
      </c>
      <c r="AM45">
        <v>251826.2013116678</v>
      </c>
      <c r="AN45" t="s">
        <v>116</v>
      </c>
      <c r="AO45">
        <v>85</v>
      </c>
      <c r="AP45">
        <v>33</v>
      </c>
      <c r="AQ45">
        <v>0.20841440677174269</v>
      </c>
      <c r="AS45" t="s">
        <v>112</v>
      </c>
      <c r="AT45" t="s">
        <v>112</v>
      </c>
      <c r="AU45" t="s">
        <v>185</v>
      </c>
      <c r="AV45" t="s">
        <v>36</v>
      </c>
    </row>
    <row r="46" spans="1:48" x14ac:dyDescent="0.2">
      <c r="A46" t="s">
        <v>187</v>
      </c>
      <c r="B46">
        <v>2241</v>
      </c>
      <c r="C46">
        <v>2241</v>
      </c>
      <c r="D46" t="s">
        <v>188</v>
      </c>
      <c r="F46" t="s">
        <v>170</v>
      </c>
      <c r="G46" t="s">
        <v>36</v>
      </c>
      <c r="H46">
        <v>94735.189880349833</v>
      </c>
      <c r="I46">
        <v>0</v>
      </c>
      <c r="J46">
        <v>94735.189880349833</v>
      </c>
      <c r="K46">
        <v>1613462.0868251971</v>
      </c>
      <c r="L46">
        <v>314298.61</v>
      </c>
      <c r="N46">
        <v>1927760.696825197</v>
      </c>
      <c r="O46">
        <v>11092.31825</v>
      </c>
      <c r="P46">
        <v>0</v>
      </c>
      <c r="Q46">
        <v>0</v>
      </c>
      <c r="R46">
        <v>14470</v>
      </c>
      <c r="S46">
        <v>25562.31825</v>
      </c>
      <c r="T46">
        <v>1953323.015075197</v>
      </c>
      <c r="V46">
        <v>2048058.2049555469</v>
      </c>
      <c r="W46">
        <v>1743057.3199999998</v>
      </c>
      <c r="X46">
        <v>-17521.259999999998</v>
      </c>
      <c r="AB46">
        <v>1725536.0599999998</v>
      </c>
      <c r="AC46">
        <v>322522.14495554706</v>
      </c>
      <c r="AD46">
        <v>66.314632916244889</v>
      </c>
      <c r="AE46">
        <v>322588.4595884633</v>
      </c>
      <c r="AF46">
        <v>227853.26970811345</v>
      </c>
      <c r="AG46">
        <v>94735.189880349833</v>
      </c>
      <c r="AH46">
        <v>94735.189880349833</v>
      </c>
      <c r="AI46">
        <v>96388.034841259854</v>
      </c>
      <c r="AJ46">
        <v>66.314632916244889</v>
      </c>
      <c r="AL46" t="s">
        <v>116</v>
      </c>
      <c r="AM46">
        <v>322588.4595884633</v>
      </c>
      <c r="AN46" t="s">
        <v>116</v>
      </c>
      <c r="AO46">
        <v>61</v>
      </c>
      <c r="AP46">
        <v>57</v>
      </c>
      <c r="AQ46">
        <v>0.16514854793539852</v>
      </c>
      <c r="AS46" t="s">
        <v>112</v>
      </c>
      <c r="AT46" t="s">
        <v>112</v>
      </c>
      <c r="AU46" t="s">
        <v>187</v>
      </c>
      <c r="AV46" t="s">
        <v>36</v>
      </c>
    </row>
    <row r="47" spans="1:48" x14ac:dyDescent="0.2">
      <c r="A47" t="s">
        <v>189</v>
      </c>
      <c r="B47">
        <v>2456</v>
      </c>
      <c r="C47">
        <v>2456</v>
      </c>
      <c r="D47" t="s">
        <v>190</v>
      </c>
      <c r="F47" t="s">
        <v>170</v>
      </c>
      <c r="G47" t="s">
        <v>36</v>
      </c>
      <c r="H47">
        <v>-25082.056318598567</v>
      </c>
      <c r="I47">
        <v>0</v>
      </c>
      <c r="J47">
        <v>-25082.056318598567</v>
      </c>
      <c r="K47">
        <v>1088360.1886019807</v>
      </c>
      <c r="L47">
        <v>216553.35</v>
      </c>
      <c r="N47">
        <v>1304913.5386019808</v>
      </c>
      <c r="O47">
        <v>2736</v>
      </c>
      <c r="P47">
        <v>0</v>
      </c>
      <c r="Q47">
        <v>0</v>
      </c>
      <c r="R47">
        <v>9430</v>
      </c>
      <c r="S47">
        <v>12166</v>
      </c>
      <c r="T47">
        <v>1317079.5386019808</v>
      </c>
      <c r="V47">
        <v>1291997.4822833822</v>
      </c>
      <c r="W47">
        <v>1247158.55</v>
      </c>
      <c r="X47">
        <v>-11932.9</v>
      </c>
      <c r="AB47">
        <v>1235225.6500000001</v>
      </c>
      <c r="AC47">
        <v>56771.832283382071</v>
      </c>
      <c r="AD47">
        <v>0</v>
      </c>
      <c r="AE47">
        <v>56771.832283382071</v>
      </c>
      <c r="AF47">
        <v>81853.888601980638</v>
      </c>
      <c r="AG47">
        <v>-25082.056318598567</v>
      </c>
      <c r="AH47">
        <v>0</v>
      </c>
      <c r="AI47">
        <v>0</v>
      </c>
      <c r="AJ47">
        <v>0</v>
      </c>
      <c r="AL47" t="s">
        <v>116</v>
      </c>
      <c r="AM47">
        <v>56771.832283382071</v>
      </c>
      <c r="AN47" t="s">
        <v>116</v>
      </c>
      <c r="AO47">
        <v>149</v>
      </c>
      <c r="AP47">
        <v>144</v>
      </c>
      <c r="AQ47">
        <v>4.3104330922673628E-2</v>
      </c>
      <c r="AS47" t="s">
        <v>112</v>
      </c>
      <c r="AT47" t="s">
        <v>112</v>
      </c>
      <c r="AU47" t="s">
        <v>189</v>
      </c>
      <c r="AV47" t="s">
        <v>36</v>
      </c>
    </row>
    <row r="48" spans="1:48" x14ac:dyDescent="0.2">
      <c r="A48" t="s">
        <v>191</v>
      </c>
      <c r="B48">
        <v>2435</v>
      </c>
      <c r="C48">
        <v>2435</v>
      </c>
      <c r="D48" t="s">
        <v>192</v>
      </c>
      <c r="E48" t="s">
        <v>90</v>
      </c>
      <c r="F48" t="s">
        <v>170</v>
      </c>
      <c r="G48" t="s">
        <v>36</v>
      </c>
      <c r="H48">
        <v>317326.26049956877</v>
      </c>
      <c r="I48">
        <v>0</v>
      </c>
      <c r="J48">
        <v>317326.26049956877</v>
      </c>
      <c r="K48">
        <v>2333757.5251288163</v>
      </c>
      <c r="L48">
        <v>522861</v>
      </c>
      <c r="N48">
        <v>2856618.5251288163</v>
      </c>
      <c r="O48">
        <v>35775.336000000003</v>
      </c>
      <c r="P48">
        <v>55121.8</v>
      </c>
      <c r="Q48">
        <v>0</v>
      </c>
      <c r="R48">
        <v>19420</v>
      </c>
      <c r="S48">
        <v>110317.136</v>
      </c>
      <c r="T48">
        <v>2966935.6611288162</v>
      </c>
      <c r="V48">
        <v>3284261.9216283849</v>
      </c>
      <c r="W48">
        <v>2609329.96</v>
      </c>
      <c r="X48">
        <v>0</v>
      </c>
      <c r="AB48">
        <v>2609329.96</v>
      </c>
      <c r="AC48">
        <v>674931.96162838489</v>
      </c>
      <c r="AD48">
        <v>222.12838234969814</v>
      </c>
      <c r="AE48">
        <v>675154.09001073462</v>
      </c>
      <c r="AF48">
        <v>357827.82951116585</v>
      </c>
      <c r="AG48">
        <v>317326.26049956877</v>
      </c>
      <c r="AH48">
        <v>317326.26049956877</v>
      </c>
      <c r="AI48">
        <v>142830.92625644081</v>
      </c>
      <c r="AJ48">
        <v>222.12838234969814</v>
      </c>
      <c r="AL48" t="s">
        <v>116</v>
      </c>
      <c r="AM48">
        <v>675154.09001073462</v>
      </c>
      <c r="AN48" t="s">
        <v>116</v>
      </c>
      <c r="AO48">
        <v>14</v>
      </c>
      <c r="AP48">
        <v>20</v>
      </c>
      <c r="AQ48">
        <v>0.22755939700891994</v>
      </c>
      <c r="AS48" t="s">
        <v>112</v>
      </c>
      <c r="AT48" t="s">
        <v>112</v>
      </c>
      <c r="AU48" t="s">
        <v>191</v>
      </c>
      <c r="AV48" t="s">
        <v>36</v>
      </c>
    </row>
    <row r="49" spans="1:48" x14ac:dyDescent="0.2">
      <c r="A49" t="s">
        <v>193</v>
      </c>
      <c r="B49">
        <v>2025</v>
      </c>
      <c r="C49">
        <v>2025</v>
      </c>
      <c r="D49" t="s">
        <v>194</v>
      </c>
      <c r="E49" t="s">
        <v>90</v>
      </c>
      <c r="F49" t="s">
        <v>170</v>
      </c>
      <c r="G49" t="s">
        <v>36</v>
      </c>
      <c r="H49">
        <v>76858.993460733895</v>
      </c>
      <c r="I49">
        <v>0</v>
      </c>
      <c r="J49">
        <v>76858.993460733895</v>
      </c>
      <c r="K49">
        <v>1146961.8952431381</v>
      </c>
      <c r="L49">
        <v>211390.71</v>
      </c>
      <c r="N49">
        <v>1358352.605243138</v>
      </c>
      <c r="O49">
        <v>4719.2879166666671</v>
      </c>
      <c r="P49">
        <v>0</v>
      </c>
      <c r="Q49">
        <v>0</v>
      </c>
      <c r="R49">
        <v>11284</v>
      </c>
      <c r="S49">
        <v>16003.287916666668</v>
      </c>
      <c r="T49">
        <v>1374355.8931598046</v>
      </c>
      <c r="V49">
        <v>1451214.8866205385</v>
      </c>
      <c r="W49">
        <v>1386200.39</v>
      </c>
      <c r="X49">
        <v>-11055</v>
      </c>
      <c r="AB49">
        <v>1375145.39</v>
      </c>
      <c r="AC49">
        <v>76069.496620538644</v>
      </c>
      <c r="AD49">
        <v>53.248647634377051</v>
      </c>
      <c r="AE49">
        <v>76122.745268173021</v>
      </c>
      <c r="AF49">
        <v>-736.24819256087358</v>
      </c>
      <c r="AG49">
        <v>76858.993460733895</v>
      </c>
      <c r="AH49">
        <v>76069.496620538644</v>
      </c>
      <c r="AI49">
        <v>67917.630262156905</v>
      </c>
      <c r="AJ49">
        <v>53.248647634377051</v>
      </c>
      <c r="AL49" t="s">
        <v>116</v>
      </c>
      <c r="AM49">
        <v>76122.745268173021</v>
      </c>
      <c r="AN49" t="s">
        <v>116</v>
      </c>
      <c r="AO49">
        <v>142</v>
      </c>
      <c r="AP49">
        <v>140</v>
      </c>
      <c r="AQ49">
        <v>5.5387942560611386E-2</v>
      </c>
      <c r="AS49" t="s">
        <v>112</v>
      </c>
      <c r="AT49" t="s">
        <v>112</v>
      </c>
      <c r="AU49" t="s">
        <v>193</v>
      </c>
      <c r="AV49" t="s">
        <v>36</v>
      </c>
    </row>
    <row r="50" spans="1:48" x14ac:dyDescent="0.2">
      <c r="A50" t="s">
        <v>195</v>
      </c>
      <c r="B50">
        <v>2024</v>
      </c>
      <c r="C50">
        <v>2024</v>
      </c>
      <c r="D50" t="s">
        <v>196</v>
      </c>
      <c r="F50" t="s">
        <v>170</v>
      </c>
      <c r="G50" t="s">
        <v>36</v>
      </c>
      <c r="H50">
        <v>60090.12331655006</v>
      </c>
      <c r="I50">
        <v>0</v>
      </c>
      <c r="J50">
        <v>60090.12331655006</v>
      </c>
      <c r="K50">
        <v>1098940.708450356</v>
      </c>
      <c r="L50">
        <v>227356.11</v>
      </c>
      <c r="N50">
        <v>1326296.8184503559</v>
      </c>
      <c r="O50">
        <v>1158.9128333333333</v>
      </c>
      <c r="P50">
        <v>0</v>
      </c>
      <c r="Q50">
        <v>0</v>
      </c>
      <c r="R50">
        <v>14727</v>
      </c>
      <c r="S50">
        <v>15885.912833333334</v>
      </c>
      <c r="T50">
        <v>1342182.7312836892</v>
      </c>
      <c r="V50">
        <v>1402272.8546002393</v>
      </c>
      <c r="W50">
        <v>1294339.24</v>
      </c>
      <c r="X50">
        <v>-6673.37</v>
      </c>
      <c r="AB50">
        <v>1287665.8699999999</v>
      </c>
      <c r="AC50">
        <v>114606.98460023943</v>
      </c>
      <c r="AD50">
        <v>42.06308632158504</v>
      </c>
      <c r="AE50">
        <v>114649.04768656103</v>
      </c>
      <c r="AF50">
        <v>54558.924370010966</v>
      </c>
      <c r="AG50">
        <v>60090.12331655006</v>
      </c>
      <c r="AH50">
        <v>60090.12331655006</v>
      </c>
      <c r="AI50">
        <v>66314.840922517804</v>
      </c>
      <c r="AJ50">
        <v>42.06308632158504</v>
      </c>
      <c r="AL50" t="s">
        <v>116</v>
      </c>
      <c r="AM50">
        <v>114649.04768656103</v>
      </c>
      <c r="AN50" t="s">
        <v>116</v>
      </c>
      <c r="AO50">
        <v>133</v>
      </c>
      <c r="AP50">
        <v>123</v>
      </c>
      <c r="AQ50">
        <v>8.5419850080255835E-2</v>
      </c>
      <c r="AS50" t="s">
        <v>112</v>
      </c>
      <c r="AT50" t="s">
        <v>112</v>
      </c>
      <c r="AU50" t="s">
        <v>195</v>
      </c>
      <c r="AV50" t="s">
        <v>36</v>
      </c>
    </row>
    <row r="51" spans="1:48" x14ac:dyDescent="0.2">
      <c r="A51" t="s">
        <v>197</v>
      </c>
      <c r="B51">
        <v>2254</v>
      </c>
      <c r="C51">
        <v>2254</v>
      </c>
      <c r="D51" t="s">
        <v>198</v>
      </c>
      <c r="F51" t="s">
        <v>170</v>
      </c>
      <c r="G51" t="s">
        <v>115</v>
      </c>
      <c r="H51">
        <v>-46664.779240406118</v>
      </c>
      <c r="I51">
        <v>0</v>
      </c>
      <c r="J51">
        <v>-46664.779240406118</v>
      </c>
      <c r="K51">
        <v>2837134.5374344718</v>
      </c>
      <c r="L51">
        <v>556058.9</v>
      </c>
      <c r="N51">
        <v>3393193.4374344717</v>
      </c>
      <c r="O51">
        <v>158153.37</v>
      </c>
      <c r="P51">
        <v>0</v>
      </c>
      <c r="Q51">
        <v>0</v>
      </c>
      <c r="R51">
        <v>31568</v>
      </c>
      <c r="S51">
        <v>189721.37</v>
      </c>
      <c r="T51">
        <v>3582914.8074344718</v>
      </c>
      <c r="V51">
        <v>3536250.0281940657</v>
      </c>
      <c r="W51">
        <v>3436629.68</v>
      </c>
      <c r="X51">
        <v>0</v>
      </c>
      <c r="AB51">
        <v>3436629.68</v>
      </c>
      <c r="AC51">
        <v>99620.348194065504</v>
      </c>
      <c r="AD51">
        <v>0</v>
      </c>
      <c r="AE51">
        <v>99620.348194065504</v>
      </c>
      <c r="AF51">
        <v>146285.12743447162</v>
      </c>
      <c r="AG51">
        <v>-46664.779240406118</v>
      </c>
      <c r="AH51">
        <v>0</v>
      </c>
      <c r="AI51">
        <v>0</v>
      </c>
      <c r="AJ51">
        <v>0</v>
      </c>
      <c r="AL51" t="s">
        <v>116</v>
      </c>
      <c r="AM51">
        <v>99620.348194065504</v>
      </c>
      <c r="AN51" t="s">
        <v>116</v>
      </c>
      <c r="AO51">
        <v>135</v>
      </c>
      <c r="AP51">
        <v>149</v>
      </c>
      <c r="AQ51">
        <v>2.780427488461501E-2</v>
      </c>
      <c r="AS51" t="s">
        <v>112</v>
      </c>
      <c r="AT51" t="s">
        <v>117</v>
      </c>
      <c r="AU51" t="s">
        <v>197</v>
      </c>
      <c r="AV51" t="s">
        <v>36</v>
      </c>
    </row>
    <row r="52" spans="1:48" x14ac:dyDescent="0.2">
      <c r="A52" t="s">
        <v>199</v>
      </c>
      <c r="B52">
        <v>2402</v>
      </c>
      <c r="C52">
        <v>2402</v>
      </c>
      <c r="D52" t="s">
        <v>200</v>
      </c>
      <c r="E52" t="s">
        <v>90</v>
      </c>
      <c r="F52" t="s">
        <v>170</v>
      </c>
      <c r="G52" t="s">
        <v>115</v>
      </c>
      <c r="H52">
        <v>162223.02880753228</v>
      </c>
      <c r="I52">
        <v>11013.74705882353</v>
      </c>
      <c r="J52">
        <v>173236.77586635581</v>
      </c>
      <c r="K52">
        <v>1322772.8341591605</v>
      </c>
      <c r="L52">
        <v>235294</v>
      </c>
      <c r="N52">
        <v>1558066.8341591605</v>
      </c>
      <c r="O52">
        <v>170360.70918717395</v>
      </c>
      <c r="P52">
        <v>0</v>
      </c>
      <c r="Q52">
        <v>0</v>
      </c>
      <c r="R52">
        <v>23270</v>
      </c>
      <c r="S52">
        <v>193630.70918717395</v>
      </c>
      <c r="T52">
        <v>1751697.5433463345</v>
      </c>
      <c r="V52">
        <v>1924934.3192126902</v>
      </c>
      <c r="W52">
        <v>1584698.46</v>
      </c>
      <c r="X52">
        <v>0</v>
      </c>
      <c r="AB52">
        <v>1584698.46</v>
      </c>
      <c r="AC52">
        <v>340235.85921269027</v>
      </c>
      <c r="AD52">
        <v>0</v>
      </c>
      <c r="AE52">
        <v>340235.85921269027</v>
      </c>
      <c r="AF52">
        <v>166999.08334633446</v>
      </c>
      <c r="AG52">
        <v>173236.77586635581</v>
      </c>
      <c r="AH52">
        <v>0</v>
      </c>
      <c r="AI52">
        <v>0</v>
      </c>
      <c r="AJ52">
        <v>0</v>
      </c>
      <c r="AL52" t="s">
        <v>116</v>
      </c>
      <c r="AM52">
        <v>340235.85921269027</v>
      </c>
      <c r="AN52" t="s">
        <v>116</v>
      </c>
      <c r="AO52">
        <v>54</v>
      </c>
      <c r="AP52">
        <v>38</v>
      </c>
      <c r="AQ52">
        <v>0.19423208104906328</v>
      </c>
      <c r="AS52" t="s">
        <v>112</v>
      </c>
      <c r="AT52" t="s">
        <v>117</v>
      </c>
      <c r="AU52" t="s">
        <v>199</v>
      </c>
      <c r="AV52" t="s">
        <v>36</v>
      </c>
    </row>
    <row r="53" spans="1:48" x14ac:dyDescent="0.2">
      <c r="A53" t="s">
        <v>201</v>
      </c>
      <c r="B53">
        <v>2401</v>
      </c>
      <c r="C53">
        <v>2401</v>
      </c>
      <c r="D53" t="s">
        <v>202</v>
      </c>
      <c r="F53" t="s">
        <v>170</v>
      </c>
      <c r="G53" t="s">
        <v>115</v>
      </c>
      <c r="H53">
        <v>164830.70118380315</v>
      </c>
      <c r="I53">
        <v>0</v>
      </c>
      <c r="J53">
        <v>164830.70118380315</v>
      </c>
      <c r="K53">
        <v>1433662.969123635</v>
      </c>
      <c r="L53">
        <v>171108.97999999998</v>
      </c>
      <c r="N53">
        <v>1604771.949123635</v>
      </c>
      <c r="O53">
        <v>21498.050916666667</v>
      </c>
      <c r="P53">
        <v>0</v>
      </c>
      <c r="Q53">
        <v>0</v>
      </c>
      <c r="R53">
        <v>26639</v>
      </c>
      <c r="S53">
        <v>48137.050916666667</v>
      </c>
      <c r="T53">
        <v>1652909.0000403016</v>
      </c>
      <c r="V53">
        <v>1817739.7012241047</v>
      </c>
      <c r="W53">
        <v>1607756.95</v>
      </c>
      <c r="X53">
        <v>0</v>
      </c>
      <c r="AB53">
        <v>1607756.95</v>
      </c>
      <c r="AC53">
        <v>209982.75122410478</v>
      </c>
      <c r="AD53">
        <v>0</v>
      </c>
      <c r="AE53">
        <v>209982.75122410478</v>
      </c>
      <c r="AF53">
        <v>45152.050040301634</v>
      </c>
      <c r="AG53">
        <v>164830.70118380315</v>
      </c>
      <c r="AH53">
        <v>0</v>
      </c>
      <c r="AI53">
        <v>0</v>
      </c>
      <c r="AJ53">
        <v>0</v>
      </c>
      <c r="AL53" t="s">
        <v>116</v>
      </c>
      <c r="AM53">
        <v>209982.75122410478</v>
      </c>
      <c r="AN53" t="s">
        <v>116</v>
      </c>
      <c r="AO53">
        <v>101</v>
      </c>
      <c r="AP53">
        <v>91</v>
      </c>
      <c r="AQ53">
        <v>0.12703830109158154</v>
      </c>
      <c r="AS53" t="s">
        <v>112</v>
      </c>
      <c r="AT53" t="s">
        <v>117</v>
      </c>
      <c r="AU53" t="s">
        <v>201</v>
      </c>
      <c r="AV53" t="s">
        <v>36</v>
      </c>
    </row>
    <row r="54" spans="1:48" x14ac:dyDescent="0.2">
      <c r="A54" t="s">
        <v>203</v>
      </c>
      <c r="B54">
        <v>2030</v>
      </c>
      <c r="C54">
        <v>2030</v>
      </c>
      <c r="D54" t="s">
        <v>204</v>
      </c>
      <c r="E54" t="s">
        <v>90</v>
      </c>
      <c r="F54" t="s">
        <v>170</v>
      </c>
      <c r="G54" t="s">
        <v>115</v>
      </c>
      <c r="H54">
        <v>217964.5473955106</v>
      </c>
      <c r="I54">
        <v>-3214.4166666666715</v>
      </c>
      <c r="J54">
        <v>214750.13072884391</v>
      </c>
      <c r="K54">
        <v>3009105.3072213675</v>
      </c>
      <c r="L54">
        <v>547845</v>
      </c>
      <c r="N54">
        <v>3556950.3072213675</v>
      </c>
      <c r="O54">
        <v>9213.6586666666662</v>
      </c>
      <c r="P54">
        <v>0</v>
      </c>
      <c r="Q54">
        <v>0</v>
      </c>
      <c r="R54">
        <v>28980</v>
      </c>
      <c r="S54">
        <v>38193.65866666667</v>
      </c>
      <c r="T54">
        <v>3595143.9658880341</v>
      </c>
      <c r="V54">
        <v>3809894.0966168782</v>
      </c>
      <c r="W54">
        <v>3544091.2800000003</v>
      </c>
      <c r="X54">
        <v>0</v>
      </c>
      <c r="AB54">
        <v>3544091.2800000003</v>
      </c>
      <c r="AC54">
        <v>265802.81661687791</v>
      </c>
      <c r="AD54">
        <v>0</v>
      </c>
      <c r="AE54">
        <v>265802.81661687791</v>
      </c>
      <c r="AF54">
        <v>51052.685888034001</v>
      </c>
      <c r="AG54">
        <v>214750.13072884391</v>
      </c>
      <c r="AH54">
        <v>0</v>
      </c>
      <c r="AI54">
        <v>0</v>
      </c>
      <c r="AJ54">
        <v>0</v>
      </c>
      <c r="AL54" t="s">
        <v>116</v>
      </c>
      <c r="AM54">
        <v>265802.81661687791</v>
      </c>
      <c r="AN54" t="s">
        <v>116</v>
      </c>
      <c r="AO54">
        <v>75</v>
      </c>
      <c r="AP54">
        <v>128</v>
      </c>
      <c r="AQ54">
        <v>7.3933844969466228E-2</v>
      </c>
      <c r="AS54" t="s">
        <v>112</v>
      </c>
      <c r="AT54" t="s">
        <v>117</v>
      </c>
      <c r="AU54" t="s">
        <v>203</v>
      </c>
      <c r="AV54" t="s">
        <v>36</v>
      </c>
    </row>
    <row r="55" spans="1:48" x14ac:dyDescent="0.2">
      <c r="A55" t="s">
        <v>205</v>
      </c>
      <c r="B55">
        <v>3353</v>
      </c>
      <c r="C55">
        <v>3353</v>
      </c>
      <c r="D55" t="s">
        <v>206</v>
      </c>
      <c r="F55" t="s">
        <v>170</v>
      </c>
      <c r="G55" t="s">
        <v>36</v>
      </c>
      <c r="H55">
        <v>443346.31145368645</v>
      </c>
      <c r="I55">
        <v>0</v>
      </c>
      <c r="J55">
        <v>443346.31145368645</v>
      </c>
      <c r="K55">
        <v>2448247.2142037475</v>
      </c>
      <c r="L55">
        <v>389007.06</v>
      </c>
      <c r="N55">
        <v>2837254.2742037475</v>
      </c>
      <c r="O55">
        <v>2243.4179166666668</v>
      </c>
      <c r="P55">
        <v>0</v>
      </c>
      <c r="Q55">
        <v>0</v>
      </c>
      <c r="R55">
        <v>42170</v>
      </c>
      <c r="S55">
        <v>44413.417916666665</v>
      </c>
      <c r="T55">
        <v>2881667.6921204142</v>
      </c>
      <c r="V55">
        <v>3325014.0035741008</v>
      </c>
      <c r="W55">
        <v>2908733.01</v>
      </c>
      <c r="X55">
        <v>0</v>
      </c>
      <c r="AB55">
        <v>2908733.01</v>
      </c>
      <c r="AC55">
        <v>416280.99357410101</v>
      </c>
      <c r="AD55">
        <v>291.39669550187068</v>
      </c>
      <c r="AE55">
        <v>416572.39026960288</v>
      </c>
      <c r="AF55">
        <v>-26773.921184083563</v>
      </c>
      <c r="AG55">
        <v>443346.31145368645</v>
      </c>
      <c r="AH55">
        <v>416280.99357410101</v>
      </c>
      <c r="AI55">
        <v>141862.71371018738</v>
      </c>
      <c r="AJ55">
        <v>291.39669550187068</v>
      </c>
      <c r="AL55" t="s">
        <v>116</v>
      </c>
      <c r="AM55">
        <v>416572.39026960288</v>
      </c>
      <c r="AN55" t="s">
        <v>116</v>
      </c>
      <c r="AO55">
        <v>37</v>
      </c>
      <c r="AP55">
        <v>76</v>
      </c>
      <c r="AQ55">
        <v>0.1445594824860173</v>
      </c>
      <c r="AS55" t="s">
        <v>112</v>
      </c>
      <c r="AT55" t="s">
        <v>112</v>
      </c>
      <c r="AU55" t="s">
        <v>205</v>
      </c>
    </row>
    <row r="56" spans="1:48" x14ac:dyDescent="0.2">
      <c r="A56" t="s">
        <v>207</v>
      </c>
      <c r="B56">
        <v>2238</v>
      </c>
      <c r="C56">
        <v>2238</v>
      </c>
      <c r="D56" t="s">
        <v>208</v>
      </c>
      <c r="E56" t="s">
        <v>90</v>
      </c>
      <c r="F56" t="s">
        <v>170</v>
      </c>
      <c r="G56" t="s">
        <v>115</v>
      </c>
      <c r="H56">
        <v>129890.87369467528</v>
      </c>
      <c r="I56">
        <v>23438.868750000023</v>
      </c>
      <c r="J56">
        <v>153329.7424446753</v>
      </c>
      <c r="K56">
        <v>967168.29108540225</v>
      </c>
      <c r="L56">
        <v>200627</v>
      </c>
      <c r="N56">
        <v>1167795.2910854022</v>
      </c>
      <c r="O56">
        <v>10991.629249999998</v>
      </c>
      <c r="P56">
        <v>0</v>
      </c>
      <c r="Q56">
        <v>0</v>
      </c>
      <c r="R56">
        <v>8068</v>
      </c>
      <c r="S56">
        <v>19059.629249999998</v>
      </c>
      <c r="T56">
        <v>1186854.9203354022</v>
      </c>
      <c r="V56">
        <v>1340184.6627800777</v>
      </c>
      <c r="W56">
        <v>1099093.26</v>
      </c>
      <c r="X56">
        <v>0</v>
      </c>
      <c r="AB56">
        <v>1099093.26</v>
      </c>
      <c r="AC56">
        <v>241091.40278007765</v>
      </c>
      <c r="AD56">
        <v>0</v>
      </c>
      <c r="AE56">
        <v>241091.40278007765</v>
      </c>
      <c r="AF56">
        <v>87761.660335402354</v>
      </c>
      <c r="AG56">
        <v>153329.7424446753</v>
      </c>
      <c r="AH56">
        <v>0</v>
      </c>
      <c r="AI56">
        <v>0</v>
      </c>
      <c r="AJ56">
        <v>0</v>
      </c>
      <c r="AL56" t="s">
        <v>116</v>
      </c>
      <c r="AM56">
        <v>241091.40278007765</v>
      </c>
      <c r="AN56" t="s">
        <v>116</v>
      </c>
      <c r="AO56">
        <v>90</v>
      </c>
      <c r="AP56">
        <v>36</v>
      </c>
      <c r="AQ56">
        <v>0.20313468701966186</v>
      </c>
      <c r="AS56" t="s">
        <v>112</v>
      </c>
      <c r="AT56" t="s">
        <v>117</v>
      </c>
      <c r="AU56" t="s">
        <v>207</v>
      </c>
      <c r="AV56" t="s">
        <v>36</v>
      </c>
    </row>
    <row r="57" spans="1:48" x14ac:dyDescent="0.2">
      <c r="A57" t="s">
        <v>209</v>
      </c>
      <c r="B57">
        <v>2236</v>
      </c>
      <c r="C57">
        <v>2236</v>
      </c>
      <c r="D57" t="s">
        <v>210</v>
      </c>
      <c r="F57" t="s">
        <v>170</v>
      </c>
      <c r="G57" t="s">
        <v>115</v>
      </c>
      <c r="H57">
        <v>241771.30644352036</v>
      </c>
      <c r="I57">
        <v>0</v>
      </c>
      <c r="J57">
        <v>241771.30644352036</v>
      </c>
      <c r="K57">
        <v>1086060.1765592759</v>
      </c>
      <c r="L57">
        <v>241805</v>
      </c>
      <c r="N57">
        <v>1327865.1765592759</v>
      </c>
      <c r="O57">
        <v>0</v>
      </c>
      <c r="P57">
        <v>0</v>
      </c>
      <c r="Q57">
        <v>0</v>
      </c>
      <c r="R57">
        <v>13582</v>
      </c>
      <c r="S57">
        <v>13582</v>
      </c>
      <c r="T57">
        <v>1341447.1765592759</v>
      </c>
      <c r="V57">
        <v>1583218.4830027963</v>
      </c>
      <c r="W57">
        <v>1255495.67</v>
      </c>
      <c r="X57">
        <v>0</v>
      </c>
      <c r="AB57">
        <v>1255495.67</v>
      </c>
      <c r="AC57">
        <v>327722.81300279638</v>
      </c>
      <c r="AD57">
        <v>0</v>
      </c>
      <c r="AE57">
        <v>327722.81300279638</v>
      </c>
      <c r="AF57">
        <v>85951.506559276022</v>
      </c>
      <c r="AG57">
        <v>241771.30644352036</v>
      </c>
      <c r="AH57">
        <v>0</v>
      </c>
      <c r="AI57">
        <v>0</v>
      </c>
      <c r="AJ57">
        <v>0</v>
      </c>
      <c r="AL57" t="s">
        <v>116</v>
      </c>
      <c r="AM57">
        <v>327722.81300279638</v>
      </c>
      <c r="AN57" t="s">
        <v>116</v>
      </c>
      <c r="AO57">
        <v>59</v>
      </c>
      <c r="AP57">
        <v>17</v>
      </c>
      <c r="AQ57">
        <v>0.24430541785729043</v>
      </c>
      <c r="AS57" t="s">
        <v>112</v>
      </c>
      <c r="AT57" t="s">
        <v>117</v>
      </c>
      <c r="AU57" t="s">
        <v>209</v>
      </c>
      <c r="AV57" t="s">
        <v>36</v>
      </c>
    </row>
    <row r="58" spans="1:48" x14ac:dyDescent="0.2">
      <c r="A58" t="s">
        <v>211</v>
      </c>
      <c r="B58">
        <v>2465</v>
      </c>
      <c r="C58">
        <v>2465</v>
      </c>
      <c r="D58" t="s">
        <v>212</v>
      </c>
      <c r="E58" t="s">
        <v>90</v>
      </c>
      <c r="F58" t="s">
        <v>170</v>
      </c>
      <c r="G58" t="s">
        <v>36</v>
      </c>
      <c r="H58">
        <v>102794.64300082176</v>
      </c>
      <c r="I58">
        <v>0</v>
      </c>
      <c r="J58">
        <v>102794.64300082176</v>
      </c>
      <c r="K58">
        <v>2057411.1520746853</v>
      </c>
      <c r="L58">
        <v>286473</v>
      </c>
      <c r="N58">
        <v>2343884.1520746853</v>
      </c>
      <c r="O58">
        <v>4025.9500000000003</v>
      </c>
      <c r="P58">
        <v>0</v>
      </c>
      <c r="Q58">
        <v>0</v>
      </c>
      <c r="R58">
        <v>22170</v>
      </c>
      <c r="S58">
        <v>26195.95</v>
      </c>
      <c r="T58">
        <v>2370080.1020746855</v>
      </c>
      <c r="V58">
        <v>2472874.7450755071</v>
      </c>
      <c r="W58">
        <v>2356075.4900000002</v>
      </c>
      <c r="X58">
        <v>-15464.56</v>
      </c>
      <c r="AB58">
        <v>2340610.9300000002</v>
      </c>
      <c r="AC58">
        <v>132263.81507550692</v>
      </c>
      <c r="AD58">
        <v>71.956250100575232</v>
      </c>
      <c r="AE58">
        <v>132335.77132560749</v>
      </c>
      <c r="AF58">
        <v>29541.128324785735</v>
      </c>
      <c r="AG58">
        <v>102794.64300082176</v>
      </c>
      <c r="AH58">
        <v>102794.64300082176</v>
      </c>
      <c r="AI58">
        <v>117194.20760373428</v>
      </c>
      <c r="AJ58">
        <v>71.956250100575232</v>
      </c>
      <c r="AL58" t="s">
        <v>116</v>
      </c>
      <c r="AM58">
        <v>132335.77132560749</v>
      </c>
      <c r="AN58" t="s">
        <v>116</v>
      </c>
      <c r="AO58">
        <v>130</v>
      </c>
      <c r="AP58">
        <v>139</v>
      </c>
      <c r="AQ58">
        <v>5.5835991032440371E-2</v>
      </c>
      <c r="AS58" t="s">
        <v>112</v>
      </c>
      <c r="AT58" t="s">
        <v>112</v>
      </c>
      <c r="AU58" t="s">
        <v>211</v>
      </c>
      <c r="AV58" t="s">
        <v>36</v>
      </c>
    </row>
    <row r="59" spans="1:48" x14ac:dyDescent="0.2">
      <c r="A59" t="s">
        <v>213</v>
      </c>
      <c r="B59">
        <v>2312</v>
      </c>
      <c r="C59">
        <v>2312</v>
      </c>
      <c r="D59" t="s">
        <v>214</v>
      </c>
      <c r="F59" t="s">
        <v>170</v>
      </c>
      <c r="G59" t="s">
        <v>36</v>
      </c>
      <c r="H59">
        <v>127491.63406570053</v>
      </c>
      <c r="I59">
        <v>0</v>
      </c>
      <c r="J59">
        <v>127491.63406570053</v>
      </c>
      <c r="K59">
        <v>1744965.0108768907</v>
      </c>
      <c r="L59">
        <v>257299</v>
      </c>
      <c r="N59">
        <v>2002264.0108768907</v>
      </c>
      <c r="O59">
        <v>177440.33691666665</v>
      </c>
      <c r="P59">
        <v>0</v>
      </c>
      <c r="Q59">
        <v>0</v>
      </c>
      <c r="R59">
        <v>21300</v>
      </c>
      <c r="S59">
        <v>198740.33691666665</v>
      </c>
      <c r="T59">
        <v>2201004.3477935572</v>
      </c>
      <c r="V59">
        <v>2328495.9818592579</v>
      </c>
      <c r="W59">
        <v>2172186.5499999998</v>
      </c>
      <c r="X59">
        <v>0</v>
      </c>
      <c r="AB59">
        <v>2172186.5499999998</v>
      </c>
      <c r="AC59">
        <v>156309.4318592581</v>
      </c>
      <c r="AD59">
        <v>996.99894631475706</v>
      </c>
      <c r="AE59">
        <v>157306.43080557286</v>
      </c>
      <c r="AF59">
        <v>29814.796739872327</v>
      </c>
      <c r="AG59">
        <v>127491.63406570053</v>
      </c>
      <c r="AH59">
        <v>127491.63406570053</v>
      </c>
      <c r="AI59">
        <v>100113.20054384455</v>
      </c>
      <c r="AJ59">
        <v>89.244143845990379</v>
      </c>
      <c r="AL59" t="s">
        <v>116</v>
      </c>
      <c r="AM59">
        <v>157306.43080557286</v>
      </c>
      <c r="AN59" t="s">
        <v>116</v>
      </c>
      <c r="AO59">
        <v>117</v>
      </c>
      <c r="AP59">
        <v>131</v>
      </c>
      <c r="AQ59">
        <v>7.1470295350969201E-2</v>
      </c>
      <c r="AS59" t="s">
        <v>112</v>
      </c>
      <c r="AT59" t="s">
        <v>112</v>
      </c>
      <c r="AU59" t="s">
        <v>213</v>
      </c>
      <c r="AV59" t="s">
        <v>36</v>
      </c>
    </row>
    <row r="60" spans="1:48" x14ac:dyDescent="0.2">
      <c r="A60" t="s">
        <v>215</v>
      </c>
      <c r="B60">
        <v>2040</v>
      </c>
      <c r="C60">
        <v>2040</v>
      </c>
      <c r="D60" t="s">
        <v>216</v>
      </c>
      <c r="E60" t="s">
        <v>90</v>
      </c>
      <c r="F60" t="s">
        <v>170</v>
      </c>
      <c r="G60" t="s">
        <v>36</v>
      </c>
      <c r="H60">
        <v>269623.23024686694</v>
      </c>
      <c r="I60">
        <v>0</v>
      </c>
      <c r="J60">
        <v>269623.23024686694</v>
      </c>
      <c r="K60">
        <v>2014695.807975288</v>
      </c>
      <c r="L60">
        <v>282624</v>
      </c>
      <c r="N60">
        <v>2297319.807975288</v>
      </c>
      <c r="O60">
        <v>255975.68331953924</v>
      </c>
      <c r="P60">
        <v>0</v>
      </c>
      <c r="Q60">
        <v>0</v>
      </c>
      <c r="R60">
        <v>22170</v>
      </c>
      <c r="S60">
        <v>278145.68331953924</v>
      </c>
      <c r="T60">
        <v>2575465.4912948273</v>
      </c>
      <c r="V60">
        <v>2845088.7215416944</v>
      </c>
      <c r="W60">
        <v>2510617.19</v>
      </c>
      <c r="X60">
        <v>-16320</v>
      </c>
      <c r="AB60">
        <v>2494297.19</v>
      </c>
      <c r="AC60">
        <v>350791.53154169442</v>
      </c>
      <c r="AD60">
        <v>188.73626117280685</v>
      </c>
      <c r="AE60">
        <v>350980.26780286722</v>
      </c>
      <c r="AF60">
        <v>81357.037556000287</v>
      </c>
      <c r="AG60">
        <v>269623.23024686694</v>
      </c>
      <c r="AH60">
        <v>269623.23024686694</v>
      </c>
      <c r="AI60">
        <v>114865.99039876441</v>
      </c>
      <c r="AJ60">
        <v>188.73626117280685</v>
      </c>
      <c r="AL60" t="s">
        <v>116</v>
      </c>
      <c r="AM60">
        <v>350980.26780286722</v>
      </c>
      <c r="AN60" t="s">
        <v>116</v>
      </c>
      <c r="AO60">
        <v>52</v>
      </c>
      <c r="AP60">
        <v>83</v>
      </c>
      <c r="AQ60">
        <v>0.13627838112729293</v>
      </c>
      <c r="AS60" t="s">
        <v>112</v>
      </c>
      <c r="AT60" t="s">
        <v>112</v>
      </c>
      <c r="AU60" t="s">
        <v>215</v>
      </c>
      <c r="AV60" t="s">
        <v>36</v>
      </c>
    </row>
    <row r="61" spans="1:48" x14ac:dyDescent="0.2">
      <c r="A61" t="s">
        <v>217</v>
      </c>
      <c r="B61">
        <v>2251</v>
      </c>
      <c r="C61">
        <v>2251</v>
      </c>
      <c r="D61" t="s">
        <v>218</v>
      </c>
      <c r="E61" t="s">
        <v>90</v>
      </c>
      <c r="F61" t="s">
        <v>170</v>
      </c>
      <c r="G61" t="s">
        <v>115</v>
      </c>
      <c r="H61">
        <v>428113.67963392916</v>
      </c>
      <c r="I61">
        <v>5020.3609756097721</v>
      </c>
      <c r="J61">
        <v>433134.0406095389</v>
      </c>
      <c r="K61">
        <v>1767627.3532028245</v>
      </c>
      <c r="L61">
        <v>294675</v>
      </c>
      <c r="N61">
        <v>2062302.3532028245</v>
      </c>
      <c r="O61">
        <v>45610.27175</v>
      </c>
      <c r="P61">
        <v>0</v>
      </c>
      <c r="Q61">
        <v>0</v>
      </c>
      <c r="R61">
        <v>19560</v>
      </c>
      <c r="S61">
        <v>65170.27175</v>
      </c>
      <c r="T61">
        <v>2127472.6249528243</v>
      </c>
      <c r="V61">
        <v>2560606.6655623633</v>
      </c>
      <c r="W61">
        <v>2094347.64</v>
      </c>
      <c r="X61">
        <v>0</v>
      </c>
      <c r="AB61">
        <v>2094347.64</v>
      </c>
      <c r="AC61">
        <v>466259.02556236344</v>
      </c>
      <c r="AD61">
        <v>0</v>
      </c>
      <c r="AE61">
        <v>466259.02556236344</v>
      </c>
      <c r="AF61">
        <v>33124.98495282454</v>
      </c>
      <c r="AG61">
        <v>433134.0406095389</v>
      </c>
      <c r="AH61">
        <v>0</v>
      </c>
      <c r="AI61">
        <v>0</v>
      </c>
      <c r="AJ61">
        <v>0</v>
      </c>
      <c r="AL61" t="s">
        <v>116</v>
      </c>
      <c r="AM61">
        <v>466259.02556236344</v>
      </c>
      <c r="AN61" t="s">
        <v>116</v>
      </c>
      <c r="AO61">
        <v>32</v>
      </c>
      <c r="AP61">
        <v>23</v>
      </c>
      <c r="AQ61">
        <v>0.21916099887428753</v>
      </c>
      <c r="AS61" t="s">
        <v>112</v>
      </c>
      <c r="AT61" t="s">
        <v>117</v>
      </c>
      <c r="AU61" t="s">
        <v>217</v>
      </c>
      <c r="AV61" t="s">
        <v>36</v>
      </c>
    </row>
    <row r="62" spans="1:48" x14ac:dyDescent="0.2">
      <c r="A62" t="s">
        <v>219</v>
      </c>
      <c r="B62">
        <v>3319</v>
      </c>
      <c r="C62">
        <v>3319</v>
      </c>
      <c r="D62" t="s">
        <v>220</v>
      </c>
      <c r="E62" t="s">
        <v>90</v>
      </c>
      <c r="F62" t="s">
        <v>170</v>
      </c>
      <c r="G62" t="s">
        <v>115</v>
      </c>
      <c r="H62">
        <v>94751.117052734364</v>
      </c>
      <c r="I62">
        <v>10524.413636363635</v>
      </c>
      <c r="J62">
        <v>105275.530689098</v>
      </c>
      <c r="K62">
        <v>1806931.9844255168</v>
      </c>
      <c r="L62">
        <v>361345</v>
      </c>
      <c r="N62">
        <v>2168276.9844255168</v>
      </c>
      <c r="O62">
        <v>34947.541429071804</v>
      </c>
      <c r="P62">
        <v>0</v>
      </c>
      <c r="Q62">
        <v>0</v>
      </c>
      <c r="R62">
        <v>17270</v>
      </c>
      <c r="S62">
        <v>52217.541429071804</v>
      </c>
      <c r="T62">
        <v>2220494.5258545885</v>
      </c>
      <c r="V62">
        <v>2325770.0565436864</v>
      </c>
      <c r="W62">
        <v>2183488.88</v>
      </c>
      <c r="X62">
        <v>0</v>
      </c>
      <c r="AB62">
        <v>2183488.88</v>
      </c>
      <c r="AC62">
        <v>142281.17654368654</v>
      </c>
      <c r="AD62">
        <v>0</v>
      </c>
      <c r="AE62">
        <v>142281.17654368654</v>
      </c>
      <c r="AF62">
        <v>37005.64585458854</v>
      </c>
      <c r="AG62">
        <v>105275.530689098</v>
      </c>
      <c r="AH62">
        <v>0</v>
      </c>
      <c r="AI62">
        <v>0</v>
      </c>
      <c r="AJ62">
        <v>0</v>
      </c>
      <c r="AL62" t="s">
        <v>116</v>
      </c>
      <c r="AM62">
        <v>142281.17654368654</v>
      </c>
      <c r="AN62" t="s">
        <v>116</v>
      </c>
      <c r="AO62">
        <v>124</v>
      </c>
      <c r="AP62">
        <v>136</v>
      </c>
      <c r="AQ62">
        <v>6.4076346456619901E-2</v>
      </c>
      <c r="AS62" t="s">
        <v>112</v>
      </c>
      <c r="AT62" t="s">
        <v>117</v>
      </c>
      <c r="AU62" t="s">
        <v>219</v>
      </c>
      <c r="AV62" t="s">
        <v>36</v>
      </c>
    </row>
    <row r="63" spans="1:48" x14ac:dyDescent="0.2">
      <c r="A63" t="s">
        <v>221</v>
      </c>
      <c r="B63">
        <v>3002</v>
      </c>
      <c r="C63">
        <v>3002</v>
      </c>
      <c r="D63" t="s">
        <v>222</v>
      </c>
      <c r="E63" t="s">
        <v>90</v>
      </c>
      <c r="F63" t="s">
        <v>170</v>
      </c>
      <c r="G63" t="s">
        <v>115</v>
      </c>
      <c r="H63">
        <v>417506.93374313554</v>
      </c>
      <c r="I63">
        <v>7352.5500000000175</v>
      </c>
      <c r="J63">
        <v>424859.48374313558</v>
      </c>
      <c r="K63">
        <v>1189877.2393110159</v>
      </c>
      <c r="L63">
        <v>201142</v>
      </c>
      <c r="N63">
        <v>1391019.2393110159</v>
      </c>
      <c r="O63">
        <v>15691.470916666667</v>
      </c>
      <c r="P63">
        <v>0</v>
      </c>
      <c r="Q63">
        <v>0</v>
      </c>
      <c r="R63">
        <v>9520</v>
      </c>
      <c r="S63">
        <v>25211.470916666665</v>
      </c>
      <c r="T63">
        <v>1416230.7102276825</v>
      </c>
      <c r="V63">
        <v>1841090.1939708181</v>
      </c>
      <c r="W63">
        <v>1295280.2</v>
      </c>
      <c r="X63">
        <v>0</v>
      </c>
      <c r="AB63">
        <v>1295280.2</v>
      </c>
      <c r="AC63">
        <v>545809.99397081812</v>
      </c>
      <c r="AD63">
        <v>0</v>
      </c>
      <c r="AE63">
        <v>545809.99397081812</v>
      </c>
      <c r="AF63">
        <v>120950.51022768253</v>
      </c>
      <c r="AG63">
        <v>424859.48374313558</v>
      </c>
      <c r="AH63">
        <v>0</v>
      </c>
      <c r="AI63">
        <v>0</v>
      </c>
      <c r="AJ63">
        <v>0</v>
      </c>
      <c r="AL63" t="s">
        <v>116</v>
      </c>
      <c r="AM63">
        <v>545809.99397081812</v>
      </c>
      <c r="AN63" t="s">
        <v>116</v>
      </c>
      <c r="AO63">
        <v>21</v>
      </c>
      <c r="AP63">
        <v>3</v>
      </c>
      <c r="AQ63">
        <v>0.38539624231356356</v>
      </c>
      <c r="AS63" t="s">
        <v>112</v>
      </c>
      <c r="AT63" t="s">
        <v>117</v>
      </c>
      <c r="AU63" t="s">
        <v>221</v>
      </c>
      <c r="AV63" t="s">
        <v>36</v>
      </c>
    </row>
    <row r="64" spans="1:48" x14ac:dyDescent="0.2">
      <c r="A64" t="s">
        <v>223</v>
      </c>
      <c r="B64">
        <v>3432</v>
      </c>
      <c r="C64">
        <v>3432</v>
      </c>
      <c r="D64" t="s">
        <v>224</v>
      </c>
      <c r="E64" t="s">
        <v>90</v>
      </c>
      <c r="F64" t="s">
        <v>170</v>
      </c>
      <c r="G64" t="s">
        <v>36</v>
      </c>
      <c r="H64">
        <v>480970.49506488378</v>
      </c>
      <c r="I64">
        <v>0</v>
      </c>
      <c r="J64">
        <v>480970.49506488378</v>
      </c>
      <c r="K64">
        <v>4430979.4752344303</v>
      </c>
      <c r="L64">
        <v>780061</v>
      </c>
      <c r="N64">
        <v>5211040.4752344303</v>
      </c>
      <c r="O64">
        <v>74543.095083333334</v>
      </c>
      <c r="P64">
        <v>0</v>
      </c>
      <c r="Q64">
        <v>0</v>
      </c>
      <c r="R64">
        <v>36220</v>
      </c>
      <c r="S64">
        <v>110763.09508333333</v>
      </c>
      <c r="T64">
        <v>5321803.5703177638</v>
      </c>
      <c r="V64">
        <v>5802774.0653826473</v>
      </c>
      <c r="W64">
        <v>4998274.54</v>
      </c>
      <c r="X64">
        <v>-19345.59</v>
      </c>
      <c r="AB64">
        <v>4978928.95</v>
      </c>
      <c r="AC64">
        <v>823845.11538264714</v>
      </c>
      <c r="AD64">
        <v>336.67934654541864</v>
      </c>
      <c r="AE64">
        <v>824181.79472919251</v>
      </c>
      <c r="AF64">
        <v>343211.29966430872</v>
      </c>
      <c r="AG64">
        <v>480970.49506488378</v>
      </c>
      <c r="AH64">
        <v>480970.49506488378</v>
      </c>
      <c r="AI64">
        <v>260552.02376172153</v>
      </c>
      <c r="AJ64">
        <v>336.67934654541864</v>
      </c>
      <c r="AL64" t="s">
        <v>116</v>
      </c>
      <c r="AM64">
        <v>824181.79472919251</v>
      </c>
      <c r="AN64" t="s">
        <v>116</v>
      </c>
      <c r="AO64">
        <v>7</v>
      </c>
      <c r="AP64">
        <v>65</v>
      </c>
      <c r="AQ64">
        <v>0.15486888680485078</v>
      </c>
      <c r="AS64" t="s">
        <v>112</v>
      </c>
      <c r="AT64" t="s">
        <v>112</v>
      </c>
      <c r="AU64" t="s">
        <v>223</v>
      </c>
      <c r="AV64" t="s">
        <v>36</v>
      </c>
    </row>
    <row r="65" spans="1:48" x14ac:dyDescent="0.2">
      <c r="A65" t="s">
        <v>225</v>
      </c>
      <c r="B65">
        <v>2289</v>
      </c>
      <c r="C65">
        <v>2289</v>
      </c>
      <c r="D65" t="s">
        <v>226</v>
      </c>
      <c r="F65" t="s">
        <v>170</v>
      </c>
      <c r="G65" t="s">
        <v>36</v>
      </c>
      <c r="H65">
        <v>-307150.20146477874</v>
      </c>
      <c r="I65">
        <v>0</v>
      </c>
      <c r="J65">
        <v>-307150.20146477874</v>
      </c>
      <c r="K65">
        <v>1489133.6350734597</v>
      </c>
      <c r="L65">
        <v>244622</v>
      </c>
      <c r="N65">
        <v>1733755.6350734597</v>
      </c>
      <c r="O65">
        <v>38456.927250000001</v>
      </c>
      <c r="P65">
        <v>50163.93</v>
      </c>
      <c r="Q65">
        <v>0</v>
      </c>
      <c r="R65">
        <v>20962</v>
      </c>
      <c r="S65">
        <v>109582.85725</v>
      </c>
      <c r="T65">
        <v>1843338.4923234596</v>
      </c>
      <c r="V65">
        <v>1536188.2908586808</v>
      </c>
      <c r="W65">
        <v>1820874.0499999998</v>
      </c>
      <c r="X65">
        <v>-6200</v>
      </c>
      <c r="AB65">
        <v>1814674.0499999998</v>
      </c>
      <c r="AC65">
        <v>-278485.75914131897</v>
      </c>
      <c r="AD65">
        <v>0</v>
      </c>
      <c r="AE65">
        <v>-278485.75914131897</v>
      </c>
      <c r="AF65">
        <v>28664.442323459778</v>
      </c>
      <c r="AG65">
        <v>-307150.20146477874</v>
      </c>
      <c r="AH65">
        <v>0</v>
      </c>
      <c r="AI65">
        <v>0</v>
      </c>
      <c r="AJ65">
        <v>0</v>
      </c>
      <c r="AL65" t="s">
        <v>111</v>
      </c>
      <c r="AM65">
        <v>-278485.75914131897</v>
      </c>
      <c r="AN65" t="s">
        <v>111</v>
      </c>
      <c r="AO65">
        <v>169</v>
      </c>
      <c r="AP65">
        <v>169</v>
      </c>
      <c r="AQ65">
        <v>-0.15107684253384088</v>
      </c>
      <c r="AS65" t="s">
        <v>112</v>
      </c>
      <c r="AT65" t="s">
        <v>112</v>
      </c>
      <c r="AU65" t="s">
        <v>225</v>
      </c>
      <c r="AV65" t="s">
        <v>36</v>
      </c>
    </row>
    <row r="66" spans="1:48" x14ac:dyDescent="0.2">
      <c r="A66" t="s">
        <v>227</v>
      </c>
      <c r="B66">
        <v>2185</v>
      </c>
      <c r="C66">
        <v>2185</v>
      </c>
      <c r="D66" t="s">
        <v>228</v>
      </c>
      <c r="F66" t="s">
        <v>170</v>
      </c>
      <c r="G66" t="s">
        <v>36</v>
      </c>
      <c r="H66">
        <v>140716.13602962194</v>
      </c>
      <c r="I66">
        <v>0</v>
      </c>
      <c r="J66">
        <v>140716.13602962194</v>
      </c>
      <c r="K66">
        <v>1793850.7707318496</v>
      </c>
      <c r="L66">
        <v>306109.63</v>
      </c>
      <c r="N66">
        <v>2099960.4007318495</v>
      </c>
      <c r="O66">
        <v>14830.037583333335</v>
      </c>
      <c r="P66">
        <v>0</v>
      </c>
      <c r="Q66">
        <v>0</v>
      </c>
      <c r="R66">
        <v>20867</v>
      </c>
      <c r="S66">
        <v>35697.037583333338</v>
      </c>
      <c r="T66">
        <v>2135657.4383151829</v>
      </c>
      <c r="V66">
        <v>2276373.574344805</v>
      </c>
      <c r="W66">
        <v>2031956.51</v>
      </c>
      <c r="X66">
        <v>-9131.41</v>
      </c>
      <c r="AB66">
        <v>2022825.1</v>
      </c>
      <c r="AC66">
        <v>253548.47434480488</v>
      </c>
      <c r="AD66">
        <v>98.501295220735358</v>
      </c>
      <c r="AE66">
        <v>253646.97564002563</v>
      </c>
      <c r="AF66">
        <v>112930.83961040369</v>
      </c>
      <c r="AG66">
        <v>140716.13602962194</v>
      </c>
      <c r="AH66">
        <v>140716.13602962194</v>
      </c>
      <c r="AI66">
        <v>104998.02003659248</v>
      </c>
      <c r="AJ66">
        <v>98.501295220735358</v>
      </c>
      <c r="AL66" t="s">
        <v>116</v>
      </c>
      <c r="AM66">
        <v>253646.97564002563</v>
      </c>
      <c r="AN66" t="s">
        <v>116</v>
      </c>
      <c r="AO66">
        <v>83</v>
      </c>
      <c r="AP66">
        <v>100</v>
      </c>
      <c r="AQ66">
        <v>0.11876763149811487</v>
      </c>
      <c r="AS66" t="s">
        <v>112</v>
      </c>
      <c r="AT66" t="s">
        <v>112</v>
      </c>
      <c r="AU66" t="s">
        <v>227</v>
      </c>
      <c r="AV66" t="s">
        <v>36</v>
      </c>
    </row>
    <row r="67" spans="1:48" x14ac:dyDescent="0.2">
      <c r="A67" t="s">
        <v>229</v>
      </c>
      <c r="B67">
        <v>2054</v>
      </c>
      <c r="C67">
        <v>2054</v>
      </c>
      <c r="D67" t="s">
        <v>230</v>
      </c>
      <c r="E67" t="s">
        <v>90</v>
      </c>
      <c r="F67" t="s">
        <v>170</v>
      </c>
      <c r="G67" t="s">
        <v>115</v>
      </c>
      <c r="H67">
        <v>93992.630257078446</v>
      </c>
      <c r="I67">
        <v>4396.986000000019</v>
      </c>
      <c r="J67">
        <v>98389.616257078465</v>
      </c>
      <c r="K67">
        <v>1603047.1338353776</v>
      </c>
      <c r="L67">
        <v>324378</v>
      </c>
      <c r="N67">
        <v>1927425.1338353776</v>
      </c>
      <c r="O67">
        <v>27414.60083333333</v>
      </c>
      <c r="P67">
        <v>0</v>
      </c>
      <c r="Q67">
        <v>0</v>
      </c>
      <c r="R67">
        <v>22096</v>
      </c>
      <c r="S67">
        <v>49510.60083333333</v>
      </c>
      <c r="T67">
        <v>1976935.734668711</v>
      </c>
      <c r="V67">
        <v>2075325.3509257894</v>
      </c>
      <c r="W67">
        <v>1929819.47</v>
      </c>
      <c r="X67">
        <v>0</v>
      </c>
      <c r="AB67">
        <v>1929819.47</v>
      </c>
      <c r="AC67">
        <v>145505.88092578948</v>
      </c>
      <c r="AD67">
        <v>0</v>
      </c>
      <c r="AE67">
        <v>145505.88092578948</v>
      </c>
      <c r="AF67">
        <v>47116.26466871101</v>
      </c>
      <c r="AG67">
        <v>98389.616257078465</v>
      </c>
      <c r="AH67">
        <v>0</v>
      </c>
      <c r="AI67">
        <v>0</v>
      </c>
      <c r="AJ67">
        <v>0</v>
      </c>
      <c r="AL67" t="s">
        <v>116</v>
      </c>
      <c r="AM67">
        <v>145505.88092578948</v>
      </c>
      <c r="AN67" t="s">
        <v>116</v>
      </c>
      <c r="AO67">
        <v>122</v>
      </c>
      <c r="AP67">
        <v>129</v>
      </c>
      <c r="AQ67">
        <v>7.3601725323748535E-2</v>
      </c>
      <c r="AS67" t="s">
        <v>112</v>
      </c>
      <c r="AT67" t="s">
        <v>117</v>
      </c>
      <c r="AU67" t="s">
        <v>229</v>
      </c>
      <c r="AV67" t="s">
        <v>36</v>
      </c>
    </row>
    <row r="68" spans="1:48" x14ac:dyDescent="0.2">
      <c r="A68" t="s">
        <v>231</v>
      </c>
      <c r="B68">
        <v>2053</v>
      </c>
      <c r="C68">
        <v>2053</v>
      </c>
      <c r="D68" t="s">
        <v>232</v>
      </c>
      <c r="F68" t="s">
        <v>170</v>
      </c>
      <c r="G68" t="s">
        <v>115</v>
      </c>
      <c r="H68">
        <v>272522.32610875205</v>
      </c>
      <c r="I68">
        <v>0</v>
      </c>
      <c r="J68">
        <v>272522.32610875205</v>
      </c>
      <c r="K68">
        <v>1863908.7071971789</v>
      </c>
      <c r="L68">
        <v>250867</v>
      </c>
      <c r="N68">
        <v>2114775.7071971791</v>
      </c>
      <c r="O68">
        <v>19520.808416666667</v>
      </c>
      <c r="P68">
        <v>0</v>
      </c>
      <c r="Q68">
        <v>0</v>
      </c>
      <c r="R68">
        <v>25900</v>
      </c>
      <c r="S68">
        <v>45420.808416666667</v>
      </c>
      <c r="T68">
        <v>2160196.5156138455</v>
      </c>
      <c r="V68">
        <v>2432718.8417225974</v>
      </c>
      <c r="W68">
        <v>2167397.9500000002</v>
      </c>
      <c r="X68">
        <v>0</v>
      </c>
      <c r="AB68">
        <v>2167397.9500000002</v>
      </c>
      <c r="AC68">
        <v>265320.89172259718</v>
      </c>
      <c r="AD68">
        <v>0</v>
      </c>
      <c r="AE68">
        <v>265320.89172259718</v>
      </c>
      <c r="AF68">
        <v>-7201.4343861548696</v>
      </c>
      <c r="AG68">
        <v>272522.32610875205</v>
      </c>
      <c r="AH68">
        <v>0</v>
      </c>
      <c r="AI68">
        <v>0</v>
      </c>
      <c r="AJ68">
        <v>0</v>
      </c>
      <c r="AL68" t="s">
        <v>116</v>
      </c>
      <c r="AM68">
        <v>265320.89172259718</v>
      </c>
      <c r="AN68" t="s">
        <v>116</v>
      </c>
      <c r="AO68">
        <v>76</v>
      </c>
      <c r="AP68">
        <v>97</v>
      </c>
      <c r="AQ68">
        <v>0.12282257183773074</v>
      </c>
      <c r="AS68" t="s">
        <v>112</v>
      </c>
      <c r="AT68" t="s">
        <v>117</v>
      </c>
      <c r="AU68" t="s">
        <v>231</v>
      </c>
      <c r="AV68" t="s">
        <v>36</v>
      </c>
    </row>
    <row r="69" spans="1:48" x14ac:dyDescent="0.2">
      <c r="A69" t="s">
        <v>233</v>
      </c>
      <c r="B69">
        <v>2464</v>
      </c>
      <c r="C69">
        <v>2464</v>
      </c>
      <c r="D69" t="s">
        <v>234</v>
      </c>
      <c r="F69" t="s">
        <v>170</v>
      </c>
      <c r="G69" t="s">
        <v>36</v>
      </c>
      <c r="H69">
        <v>-47875.143408703589</v>
      </c>
      <c r="I69">
        <v>0</v>
      </c>
      <c r="J69">
        <v>-47875.143408703589</v>
      </c>
      <c r="K69">
        <v>1619162.1770537065</v>
      </c>
      <c r="L69">
        <v>204550.79</v>
      </c>
      <c r="N69">
        <v>1823712.9670537065</v>
      </c>
      <c r="O69">
        <v>2079.583333333333</v>
      </c>
      <c r="P69">
        <v>0</v>
      </c>
      <c r="Q69">
        <v>0</v>
      </c>
      <c r="R69">
        <v>31064</v>
      </c>
      <c r="S69">
        <v>33143.583333333336</v>
      </c>
      <c r="T69">
        <v>1856856.5503870398</v>
      </c>
      <c r="V69">
        <v>1808981.4069783362</v>
      </c>
      <c r="W69">
        <v>1777715.0099999998</v>
      </c>
      <c r="X69">
        <v>-9568</v>
      </c>
      <c r="AB69">
        <v>1768147.0099999998</v>
      </c>
      <c r="AC69">
        <v>40834.396978336386</v>
      </c>
      <c r="AD69">
        <v>415.68532099181823</v>
      </c>
      <c r="AE69">
        <v>41250.082299328205</v>
      </c>
      <c r="AF69">
        <v>89125.225708031794</v>
      </c>
      <c r="AG69">
        <v>-47875.143408703589</v>
      </c>
      <c r="AH69">
        <v>0</v>
      </c>
      <c r="AI69">
        <v>0</v>
      </c>
      <c r="AJ69">
        <v>0</v>
      </c>
      <c r="AL69" t="s">
        <v>116</v>
      </c>
      <c r="AM69">
        <v>41250.082299328205</v>
      </c>
      <c r="AN69" t="s">
        <v>116</v>
      </c>
      <c r="AO69">
        <v>152</v>
      </c>
      <c r="AP69">
        <v>151</v>
      </c>
      <c r="AQ69">
        <v>2.2215007557115876E-2</v>
      </c>
      <c r="AS69" t="s">
        <v>112</v>
      </c>
      <c r="AT69" t="s">
        <v>112</v>
      </c>
      <c r="AU69" t="s">
        <v>233</v>
      </c>
      <c r="AV69" t="s">
        <v>36</v>
      </c>
    </row>
    <row r="70" spans="1:48" x14ac:dyDescent="0.2">
      <c r="A70" t="s">
        <v>235</v>
      </c>
      <c r="B70">
        <v>3320</v>
      </c>
      <c r="C70">
        <v>3320</v>
      </c>
      <c r="D70" t="s">
        <v>236</v>
      </c>
      <c r="F70" t="s">
        <v>170</v>
      </c>
      <c r="G70" t="s">
        <v>36</v>
      </c>
      <c r="H70">
        <v>353601.01835098851</v>
      </c>
      <c r="I70">
        <v>0</v>
      </c>
      <c r="J70">
        <v>353601.01835098851</v>
      </c>
      <c r="K70">
        <v>1850506.5934674446</v>
      </c>
      <c r="L70">
        <v>395787</v>
      </c>
      <c r="N70">
        <v>2246293.5934674446</v>
      </c>
      <c r="O70">
        <v>1554</v>
      </c>
      <c r="P70">
        <v>0</v>
      </c>
      <c r="Q70">
        <v>0</v>
      </c>
      <c r="R70">
        <v>29374</v>
      </c>
      <c r="S70">
        <v>30928</v>
      </c>
      <c r="T70">
        <v>2277221.5934674446</v>
      </c>
      <c r="V70">
        <v>2630822.6118184333</v>
      </c>
      <c r="W70">
        <v>2139786.0999999996</v>
      </c>
      <c r="X70">
        <v>0</v>
      </c>
      <c r="AB70">
        <v>2139786.0999999996</v>
      </c>
      <c r="AC70">
        <v>491036.51181843365</v>
      </c>
      <c r="AD70">
        <v>247.52071284569195</v>
      </c>
      <c r="AE70">
        <v>491284.03253127931</v>
      </c>
      <c r="AF70">
        <v>137683.0141802908</v>
      </c>
      <c r="AG70">
        <v>353601.01835098851</v>
      </c>
      <c r="AH70">
        <v>353601.01835098851</v>
      </c>
      <c r="AI70">
        <v>112314.67967337224</v>
      </c>
      <c r="AJ70">
        <v>247.52071284569195</v>
      </c>
      <c r="AL70" t="s">
        <v>116</v>
      </c>
      <c r="AM70">
        <v>491284.03253127931</v>
      </c>
      <c r="AN70" t="s">
        <v>116</v>
      </c>
      <c r="AO70">
        <v>27</v>
      </c>
      <c r="AP70">
        <v>26</v>
      </c>
      <c r="AQ70">
        <v>0.2157383514808581</v>
      </c>
      <c r="AS70" t="s">
        <v>112</v>
      </c>
      <c r="AT70" t="s">
        <v>112</v>
      </c>
      <c r="AU70" t="s">
        <v>235</v>
      </c>
      <c r="AV70" t="s">
        <v>36</v>
      </c>
    </row>
    <row r="71" spans="1:48" x14ac:dyDescent="0.2">
      <c r="A71" t="s">
        <v>237</v>
      </c>
      <c r="B71">
        <v>2055</v>
      </c>
      <c r="C71">
        <v>2055</v>
      </c>
      <c r="D71" t="s">
        <v>238</v>
      </c>
      <c r="E71" t="s">
        <v>90</v>
      </c>
      <c r="F71" t="s">
        <v>170</v>
      </c>
      <c r="G71" t="s">
        <v>36</v>
      </c>
      <c r="H71">
        <v>517712.63827234082</v>
      </c>
      <c r="I71">
        <v>0</v>
      </c>
      <c r="J71">
        <v>517712.63827234082</v>
      </c>
      <c r="K71">
        <v>1782835.6376177105</v>
      </c>
      <c r="L71">
        <v>337385</v>
      </c>
      <c r="N71">
        <v>2120220.6376177105</v>
      </c>
      <c r="O71">
        <v>17809.326000000001</v>
      </c>
      <c r="P71">
        <v>0</v>
      </c>
      <c r="Q71">
        <v>0</v>
      </c>
      <c r="R71">
        <v>35080</v>
      </c>
      <c r="S71">
        <v>52889.326000000001</v>
      </c>
      <c r="T71">
        <v>2173109.9636177104</v>
      </c>
      <c r="V71">
        <v>2690822.6018900513</v>
      </c>
      <c r="W71">
        <v>2250668.46</v>
      </c>
      <c r="X71">
        <v>0</v>
      </c>
      <c r="AB71">
        <v>2250668.46</v>
      </c>
      <c r="AC71">
        <v>440154.14189005131</v>
      </c>
      <c r="AD71">
        <v>308.10789932303589</v>
      </c>
      <c r="AE71">
        <v>440462.24978937436</v>
      </c>
      <c r="AF71">
        <v>-77250.38848296646</v>
      </c>
      <c r="AG71">
        <v>517712.63827234082</v>
      </c>
      <c r="AH71">
        <v>440154.14189005131</v>
      </c>
      <c r="AI71">
        <v>106011.03188088554</v>
      </c>
      <c r="AJ71">
        <v>308.10789932303589</v>
      </c>
      <c r="AL71" t="s">
        <v>116</v>
      </c>
      <c r="AM71">
        <v>440462.24978937436</v>
      </c>
      <c r="AN71" t="s">
        <v>116</v>
      </c>
      <c r="AO71">
        <v>35</v>
      </c>
      <c r="AP71">
        <v>37</v>
      </c>
      <c r="AQ71">
        <v>0.20268751106184688</v>
      </c>
      <c r="AS71" t="s">
        <v>112</v>
      </c>
      <c r="AT71" t="s">
        <v>112</v>
      </c>
      <c r="AU71" t="s">
        <v>237</v>
      </c>
      <c r="AV71" t="s">
        <v>36</v>
      </c>
    </row>
    <row r="72" spans="1:48" x14ac:dyDescent="0.2">
      <c r="A72" t="s">
        <v>239</v>
      </c>
      <c r="B72">
        <v>2191</v>
      </c>
      <c r="C72">
        <v>2191</v>
      </c>
      <c r="D72" t="s">
        <v>240</v>
      </c>
      <c r="F72" t="s">
        <v>170</v>
      </c>
      <c r="G72" t="s">
        <v>36</v>
      </c>
      <c r="H72">
        <v>205644.71435691294</v>
      </c>
      <c r="I72">
        <v>0</v>
      </c>
      <c r="J72">
        <v>205644.71435691294</v>
      </c>
      <c r="K72">
        <v>1452983.5534793648</v>
      </c>
      <c r="L72">
        <v>255066</v>
      </c>
      <c r="N72">
        <v>1708049.5534793648</v>
      </c>
      <c r="O72">
        <v>0</v>
      </c>
      <c r="P72">
        <v>0</v>
      </c>
      <c r="Q72">
        <v>0</v>
      </c>
      <c r="R72">
        <v>14951</v>
      </c>
      <c r="S72">
        <v>14951</v>
      </c>
      <c r="T72">
        <v>1723000.5534793648</v>
      </c>
      <c r="V72">
        <v>1928645.2678362778</v>
      </c>
      <c r="W72">
        <v>1700388.64</v>
      </c>
      <c r="X72">
        <v>0</v>
      </c>
      <c r="AB72">
        <v>1700388.64</v>
      </c>
      <c r="AC72">
        <v>228256.62783627794</v>
      </c>
      <c r="AD72">
        <v>143.95130004983906</v>
      </c>
      <c r="AE72">
        <v>228400.57913632778</v>
      </c>
      <c r="AF72">
        <v>22755.864779414842</v>
      </c>
      <c r="AG72">
        <v>205644.71435691294</v>
      </c>
      <c r="AH72">
        <v>205644.71435691294</v>
      </c>
      <c r="AI72">
        <v>85402.477673968242</v>
      </c>
      <c r="AJ72">
        <v>143.95130004983906</v>
      </c>
      <c r="AL72" t="s">
        <v>116</v>
      </c>
      <c r="AM72">
        <v>228400.57913632778</v>
      </c>
      <c r="AN72" t="s">
        <v>116</v>
      </c>
      <c r="AO72">
        <v>95</v>
      </c>
      <c r="AP72">
        <v>86</v>
      </c>
      <c r="AQ72">
        <v>0.13255978280163866</v>
      </c>
      <c r="AS72" t="s">
        <v>112</v>
      </c>
      <c r="AT72" t="s">
        <v>112</v>
      </c>
      <c r="AU72" t="s">
        <v>239</v>
      </c>
      <c r="AV72" t="s">
        <v>36</v>
      </c>
    </row>
    <row r="73" spans="1:48" x14ac:dyDescent="0.2">
      <c r="A73" t="s">
        <v>241</v>
      </c>
      <c r="B73">
        <v>2284</v>
      </c>
      <c r="C73">
        <v>2284</v>
      </c>
      <c r="D73" t="s">
        <v>242</v>
      </c>
      <c r="F73" t="s">
        <v>170</v>
      </c>
      <c r="G73" t="s">
        <v>36</v>
      </c>
      <c r="H73">
        <v>38687.394113356968</v>
      </c>
      <c r="I73">
        <v>0</v>
      </c>
      <c r="J73">
        <v>38687.394113356968</v>
      </c>
      <c r="K73">
        <v>1045099.0044069873</v>
      </c>
      <c r="L73">
        <v>198753.46</v>
      </c>
      <c r="N73">
        <v>1243852.4644069874</v>
      </c>
      <c r="O73">
        <v>0</v>
      </c>
      <c r="P73">
        <v>0</v>
      </c>
      <c r="Q73">
        <v>0</v>
      </c>
      <c r="R73">
        <v>9620</v>
      </c>
      <c r="S73">
        <v>9620</v>
      </c>
      <c r="T73">
        <v>1253472.4644069874</v>
      </c>
      <c r="V73">
        <v>1292159.8585203444</v>
      </c>
      <c r="W73">
        <v>1194996.5999999999</v>
      </c>
      <c r="X73">
        <v>0</v>
      </c>
      <c r="AB73">
        <v>1194996.5999999999</v>
      </c>
      <c r="AC73">
        <v>97163.258520344505</v>
      </c>
      <c r="AD73">
        <v>27.081175879349878</v>
      </c>
      <c r="AE73">
        <v>97190.339696223862</v>
      </c>
      <c r="AF73">
        <v>58502.945582866894</v>
      </c>
      <c r="AG73">
        <v>38687.394113356968</v>
      </c>
      <c r="AH73">
        <v>38687.394113356968</v>
      </c>
      <c r="AI73">
        <v>62192.623220349371</v>
      </c>
      <c r="AJ73">
        <v>27.081175879349878</v>
      </c>
      <c r="AL73" t="s">
        <v>116</v>
      </c>
      <c r="AM73">
        <v>97190.339696223862</v>
      </c>
      <c r="AN73" t="s">
        <v>116</v>
      </c>
      <c r="AO73">
        <v>136</v>
      </c>
      <c r="AP73">
        <v>125</v>
      </c>
      <c r="AQ73">
        <v>7.7536876521818301E-2</v>
      </c>
      <c r="AS73" t="s">
        <v>112</v>
      </c>
      <c r="AT73" t="s">
        <v>112</v>
      </c>
      <c r="AU73" t="s">
        <v>241</v>
      </c>
      <c r="AV73" t="s">
        <v>36</v>
      </c>
    </row>
    <row r="74" spans="1:48" x14ac:dyDescent="0.2">
      <c r="A74" t="s">
        <v>243</v>
      </c>
      <c r="B74">
        <v>2454</v>
      </c>
      <c r="C74">
        <v>2454</v>
      </c>
      <c r="D74" t="s">
        <v>244</v>
      </c>
      <c r="E74" t="s">
        <v>90</v>
      </c>
      <c r="F74" t="s">
        <v>170</v>
      </c>
      <c r="G74" t="s">
        <v>36</v>
      </c>
      <c r="H74">
        <v>28809.068602553903</v>
      </c>
      <c r="I74">
        <v>0</v>
      </c>
      <c r="J74">
        <v>28809.068602553903</v>
      </c>
      <c r="K74">
        <v>1836988.1137221307</v>
      </c>
      <c r="L74">
        <v>378934</v>
      </c>
      <c r="N74">
        <v>2215922.1137221307</v>
      </c>
      <c r="O74">
        <v>25404.571666666663</v>
      </c>
      <c r="P74">
        <v>0</v>
      </c>
      <c r="Q74">
        <v>0</v>
      </c>
      <c r="R74">
        <v>15820</v>
      </c>
      <c r="S74">
        <v>41224.571666666663</v>
      </c>
      <c r="T74">
        <v>2257146.6853887974</v>
      </c>
      <c r="V74">
        <v>2285955.7539913515</v>
      </c>
      <c r="W74">
        <v>2081537.08</v>
      </c>
      <c r="X74">
        <v>-12306.28</v>
      </c>
      <c r="AB74">
        <v>2069230.8</v>
      </c>
      <c r="AC74">
        <v>216724.95399135142</v>
      </c>
      <c r="AD74">
        <v>20.166348021787734</v>
      </c>
      <c r="AE74">
        <v>216745.12033937321</v>
      </c>
      <c r="AF74">
        <v>187936.05173681933</v>
      </c>
      <c r="AG74">
        <v>28809.068602553903</v>
      </c>
      <c r="AH74">
        <v>28809.068602553903</v>
      </c>
      <c r="AI74">
        <v>110796.10568610654</v>
      </c>
      <c r="AJ74">
        <v>20.166348021787734</v>
      </c>
      <c r="AL74" t="s">
        <v>116</v>
      </c>
      <c r="AM74">
        <v>216745.12033937321</v>
      </c>
      <c r="AN74" t="s">
        <v>116</v>
      </c>
      <c r="AO74">
        <v>98</v>
      </c>
      <c r="AP74">
        <v>117</v>
      </c>
      <c r="AQ74">
        <v>9.6026156271734942E-2</v>
      </c>
      <c r="AS74" t="s">
        <v>112</v>
      </c>
      <c r="AT74" t="s">
        <v>112</v>
      </c>
      <c r="AU74" t="s">
        <v>243</v>
      </c>
      <c r="AV74" t="s">
        <v>36</v>
      </c>
    </row>
    <row r="75" spans="1:48" x14ac:dyDescent="0.2">
      <c r="A75" t="s">
        <v>245</v>
      </c>
      <c r="B75">
        <v>3321</v>
      </c>
      <c r="C75">
        <v>3321</v>
      </c>
      <c r="D75" t="s">
        <v>246</v>
      </c>
      <c r="F75" t="s">
        <v>170</v>
      </c>
      <c r="G75" t="s">
        <v>36</v>
      </c>
      <c r="H75">
        <v>273610.98401942919</v>
      </c>
      <c r="I75">
        <v>0</v>
      </c>
      <c r="J75">
        <v>273610.98401942919</v>
      </c>
      <c r="K75">
        <v>1828119.7380064463</v>
      </c>
      <c r="L75">
        <v>315948</v>
      </c>
      <c r="N75">
        <v>2144067.7380064465</v>
      </c>
      <c r="O75">
        <v>24163.4925</v>
      </c>
      <c r="P75">
        <v>0</v>
      </c>
      <c r="Q75">
        <v>0</v>
      </c>
      <c r="R75">
        <v>18020</v>
      </c>
      <c r="S75">
        <v>42183.4925</v>
      </c>
      <c r="T75">
        <v>2186251.2305064467</v>
      </c>
      <c r="V75">
        <v>2459862.2145258756</v>
      </c>
      <c r="W75">
        <v>2072708.42</v>
      </c>
      <c r="X75">
        <v>0</v>
      </c>
      <c r="AB75">
        <v>2072708.42</v>
      </c>
      <c r="AC75">
        <v>387153.79452587571</v>
      </c>
      <c r="AD75">
        <v>191.52768881360043</v>
      </c>
      <c r="AE75">
        <v>387345.32221468934</v>
      </c>
      <c r="AF75">
        <v>113734.33819526015</v>
      </c>
      <c r="AG75">
        <v>273610.98401942919</v>
      </c>
      <c r="AH75">
        <v>273610.98401942919</v>
      </c>
      <c r="AI75">
        <v>107203.38690032234</v>
      </c>
      <c r="AJ75">
        <v>191.52768881360043</v>
      </c>
      <c r="AL75" t="s">
        <v>116</v>
      </c>
      <c r="AM75">
        <v>387345.32221468934</v>
      </c>
      <c r="AN75" t="s">
        <v>116</v>
      </c>
      <c r="AO75">
        <v>45</v>
      </c>
      <c r="AP75">
        <v>50</v>
      </c>
      <c r="AQ75">
        <v>0.17717328951483796</v>
      </c>
      <c r="AS75" t="s">
        <v>112</v>
      </c>
      <c r="AT75" t="s">
        <v>112</v>
      </c>
      <c r="AU75" t="s">
        <v>245</v>
      </c>
      <c r="AV75" t="s">
        <v>36</v>
      </c>
    </row>
    <row r="76" spans="1:48" x14ac:dyDescent="0.2">
      <c r="A76" t="s">
        <v>247</v>
      </c>
      <c r="B76">
        <v>2294</v>
      </c>
      <c r="C76">
        <v>2294</v>
      </c>
      <c r="D76" t="s">
        <v>248</v>
      </c>
      <c r="F76" t="s">
        <v>170</v>
      </c>
      <c r="G76" t="s">
        <v>36</v>
      </c>
      <c r="H76">
        <v>705765.76106017642</v>
      </c>
      <c r="I76">
        <v>0</v>
      </c>
      <c r="J76">
        <v>705765.76106017642</v>
      </c>
      <c r="K76">
        <v>1868860.2484202881</v>
      </c>
      <c r="L76">
        <v>365518</v>
      </c>
      <c r="N76">
        <v>2234378.2484202879</v>
      </c>
      <c r="O76">
        <v>9904</v>
      </c>
      <c r="P76">
        <v>0</v>
      </c>
      <c r="Q76">
        <v>0</v>
      </c>
      <c r="R76">
        <v>18900</v>
      </c>
      <c r="S76">
        <v>28804</v>
      </c>
      <c r="T76">
        <v>2263182.2484202879</v>
      </c>
      <c r="V76">
        <v>2968948.0094804643</v>
      </c>
      <c r="W76">
        <v>1984768.73</v>
      </c>
      <c r="X76">
        <v>-23208</v>
      </c>
      <c r="AB76">
        <v>1961560.73</v>
      </c>
      <c r="AC76">
        <v>1007387.2794804643</v>
      </c>
      <c r="AD76">
        <v>494.0360327421235</v>
      </c>
      <c r="AE76">
        <v>1007881.3155132064</v>
      </c>
      <c r="AF76">
        <v>302115.55445303</v>
      </c>
      <c r="AG76">
        <v>705765.76106017642</v>
      </c>
      <c r="AH76">
        <v>705765.76106017642</v>
      </c>
      <c r="AI76">
        <v>111718.91242101439</v>
      </c>
      <c r="AJ76">
        <v>494.0360327421235</v>
      </c>
      <c r="AL76" t="s">
        <v>116</v>
      </c>
      <c r="AM76">
        <v>1007881.3155132064</v>
      </c>
      <c r="AN76" t="s">
        <v>116</v>
      </c>
      <c r="AO76">
        <v>3</v>
      </c>
      <c r="AP76">
        <v>2</v>
      </c>
      <c r="AQ76">
        <v>0.44533811460244194</v>
      </c>
      <c r="AS76" t="s">
        <v>112</v>
      </c>
      <c r="AT76" t="s">
        <v>112</v>
      </c>
      <c r="AU76" t="s">
        <v>247</v>
      </c>
      <c r="AV76" t="s">
        <v>36</v>
      </c>
    </row>
    <row r="77" spans="1:48" x14ac:dyDescent="0.2">
      <c r="A77" t="s">
        <v>249</v>
      </c>
      <c r="B77">
        <v>3435</v>
      </c>
      <c r="C77">
        <v>3435</v>
      </c>
      <c r="D77" t="s">
        <v>250</v>
      </c>
      <c r="F77" t="s">
        <v>170</v>
      </c>
      <c r="G77" t="s">
        <v>36</v>
      </c>
      <c r="H77">
        <v>198233.54193966341</v>
      </c>
      <c r="I77">
        <v>0</v>
      </c>
      <c r="J77">
        <v>198233.54193966341</v>
      </c>
      <c r="K77">
        <v>1624753.3630245647</v>
      </c>
      <c r="L77">
        <v>215681</v>
      </c>
      <c r="N77">
        <v>1840434.3630245647</v>
      </c>
      <c r="O77">
        <v>12761.630000000001</v>
      </c>
      <c r="P77">
        <v>0</v>
      </c>
      <c r="Q77">
        <v>0</v>
      </c>
      <c r="R77">
        <v>25320</v>
      </c>
      <c r="S77">
        <v>38081.630000000005</v>
      </c>
      <c r="T77">
        <v>1878515.9930245648</v>
      </c>
      <c r="V77">
        <v>2076749.5349642283</v>
      </c>
      <c r="W77">
        <v>1863447.88</v>
      </c>
      <c r="X77">
        <v>-3212.55</v>
      </c>
      <c r="AB77">
        <v>1860235.3299999998</v>
      </c>
      <c r="AC77">
        <v>216514.20496422844</v>
      </c>
      <c r="AD77">
        <v>138.76347935776437</v>
      </c>
      <c r="AE77">
        <v>216652.9684435862</v>
      </c>
      <c r="AF77">
        <v>18419.42650392279</v>
      </c>
      <c r="AG77">
        <v>198233.54193966341</v>
      </c>
      <c r="AH77">
        <v>198233.54193966341</v>
      </c>
      <c r="AI77">
        <v>92021.71815122824</v>
      </c>
      <c r="AJ77">
        <v>138.76347935776437</v>
      </c>
      <c r="AL77" t="s">
        <v>116</v>
      </c>
      <c r="AM77">
        <v>216652.9684435862</v>
      </c>
      <c r="AN77" t="s">
        <v>116</v>
      </c>
      <c r="AO77">
        <v>99</v>
      </c>
      <c r="AP77">
        <v>103</v>
      </c>
      <c r="AQ77">
        <v>0.11533197973723777</v>
      </c>
      <c r="AS77" t="s">
        <v>112</v>
      </c>
      <c r="AT77" t="s">
        <v>112</v>
      </c>
      <c r="AU77" t="s">
        <v>249</v>
      </c>
      <c r="AV77" t="s">
        <v>36</v>
      </c>
    </row>
    <row r="78" spans="1:48" x14ac:dyDescent="0.2">
      <c r="A78" t="s">
        <v>251</v>
      </c>
      <c r="B78">
        <v>2486</v>
      </c>
      <c r="C78">
        <v>2486</v>
      </c>
      <c r="D78" t="s">
        <v>252</v>
      </c>
      <c r="E78" t="s">
        <v>90</v>
      </c>
      <c r="F78" t="s">
        <v>170</v>
      </c>
      <c r="G78" t="s">
        <v>36</v>
      </c>
      <c r="H78">
        <v>209110.69330084769</v>
      </c>
      <c r="I78">
        <v>0</v>
      </c>
      <c r="J78">
        <v>209110.69330084769</v>
      </c>
      <c r="K78">
        <v>1249320.3394041108</v>
      </c>
      <c r="L78">
        <v>251537</v>
      </c>
      <c r="N78">
        <v>1500857.3394041108</v>
      </c>
      <c r="O78">
        <v>8195.4320000000007</v>
      </c>
      <c r="P78">
        <v>0</v>
      </c>
      <c r="Q78">
        <v>0</v>
      </c>
      <c r="R78">
        <v>9100</v>
      </c>
      <c r="S78">
        <v>17295.432000000001</v>
      </c>
      <c r="T78">
        <v>1518152.7714041108</v>
      </c>
      <c r="V78">
        <v>1727263.4647049585</v>
      </c>
      <c r="W78">
        <v>1488697.43</v>
      </c>
      <c r="X78">
        <v>-2670</v>
      </c>
      <c r="AB78">
        <v>1486027.43</v>
      </c>
      <c r="AC78">
        <v>241236.03470495855</v>
      </c>
      <c r="AD78">
        <v>146.37748531059339</v>
      </c>
      <c r="AE78">
        <v>241382.41219026915</v>
      </c>
      <c r="AF78">
        <v>32271.718889421463</v>
      </c>
      <c r="AG78">
        <v>209110.69330084769</v>
      </c>
      <c r="AH78">
        <v>209110.69330084769</v>
      </c>
      <c r="AI78">
        <v>75042.866970205549</v>
      </c>
      <c r="AJ78">
        <v>146.37748531059339</v>
      </c>
      <c r="AL78" t="s">
        <v>116</v>
      </c>
      <c r="AM78">
        <v>241382.41219026915</v>
      </c>
      <c r="AN78" t="s">
        <v>116</v>
      </c>
      <c r="AO78">
        <v>89</v>
      </c>
      <c r="AP78">
        <v>61</v>
      </c>
      <c r="AQ78">
        <v>0.15899744527490414</v>
      </c>
      <c r="AS78" t="s">
        <v>112</v>
      </c>
      <c r="AT78" t="s">
        <v>112</v>
      </c>
      <c r="AU78" t="s">
        <v>251</v>
      </c>
      <c r="AV78" t="s">
        <v>36</v>
      </c>
    </row>
    <row r="79" spans="1:48" x14ac:dyDescent="0.2">
      <c r="A79" t="s">
        <v>253</v>
      </c>
      <c r="B79">
        <v>2079</v>
      </c>
      <c r="C79">
        <v>2079</v>
      </c>
      <c r="D79" t="s">
        <v>254</v>
      </c>
      <c r="F79" t="s">
        <v>170</v>
      </c>
      <c r="G79" t="s">
        <v>36</v>
      </c>
      <c r="H79">
        <v>-16921.520896503702</v>
      </c>
      <c r="I79">
        <v>0</v>
      </c>
      <c r="J79">
        <v>-16921.520896503702</v>
      </c>
      <c r="K79">
        <v>1816513.7779496394</v>
      </c>
      <c r="L79">
        <v>382227</v>
      </c>
      <c r="N79">
        <v>2198740.7779496396</v>
      </c>
      <c r="O79">
        <v>55511.647416666667</v>
      </c>
      <c r="P79">
        <v>0</v>
      </c>
      <c r="Q79">
        <v>0</v>
      </c>
      <c r="R79">
        <v>17500</v>
      </c>
      <c r="S79">
        <v>73011.647416666674</v>
      </c>
      <c r="T79">
        <v>2271752.4253663062</v>
      </c>
      <c r="V79">
        <v>2254830.9044698025</v>
      </c>
      <c r="W79">
        <v>2248346.7999999998</v>
      </c>
      <c r="X79">
        <v>0</v>
      </c>
      <c r="AB79">
        <v>2248346.7999999998</v>
      </c>
      <c r="AC79">
        <v>6484.1044698026963</v>
      </c>
      <c r="AD79">
        <v>0</v>
      </c>
      <c r="AE79">
        <v>6484.1044698026963</v>
      </c>
      <c r="AF79">
        <v>23405.625366306398</v>
      </c>
      <c r="AG79">
        <v>-16921.520896503702</v>
      </c>
      <c r="AH79">
        <v>0</v>
      </c>
      <c r="AI79">
        <v>0</v>
      </c>
      <c r="AJ79">
        <v>0</v>
      </c>
      <c r="AL79" t="s">
        <v>116</v>
      </c>
      <c r="AM79">
        <v>6484.1044698026963</v>
      </c>
      <c r="AN79" t="s">
        <v>116</v>
      </c>
      <c r="AO79">
        <v>156</v>
      </c>
      <c r="AP79">
        <v>156</v>
      </c>
      <c r="AQ79">
        <v>2.8542302397926017E-3</v>
      </c>
      <c r="AS79" t="s">
        <v>112</v>
      </c>
      <c r="AT79" t="s">
        <v>112</v>
      </c>
      <c r="AU79" t="s">
        <v>253</v>
      </c>
      <c r="AV79" t="s">
        <v>36</v>
      </c>
    </row>
    <row r="80" spans="1:48" x14ac:dyDescent="0.2">
      <c r="A80" t="s">
        <v>255</v>
      </c>
      <c r="B80">
        <v>2081</v>
      </c>
      <c r="C80">
        <v>2081</v>
      </c>
      <c r="D80" t="s">
        <v>256</v>
      </c>
      <c r="E80" t="s">
        <v>90</v>
      </c>
      <c r="F80" t="s">
        <v>170</v>
      </c>
      <c r="G80" t="s">
        <v>36</v>
      </c>
      <c r="H80">
        <v>255436.3021323719</v>
      </c>
      <c r="I80">
        <v>0</v>
      </c>
      <c r="J80">
        <v>255436.3021323719</v>
      </c>
      <c r="K80">
        <v>1752110.6750093228</v>
      </c>
      <c r="L80">
        <v>327010</v>
      </c>
      <c r="N80">
        <v>2079120.6750093228</v>
      </c>
      <c r="O80">
        <v>60091.156416666665</v>
      </c>
      <c r="P80">
        <v>0</v>
      </c>
      <c r="Q80">
        <v>0</v>
      </c>
      <c r="R80">
        <v>26989</v>
      </c>
      <c r="S80">
        <v>87080.156416666665</v>
      </c>
      <c r="T80">
        <v>2166200.8314259895</v>
      </c>
      <c r="V80">
        <v>2421637.1335583613</v>
      </c>
      <c r="W80">
        <v>2098759.16</v>
      </c>
      <c r="X80">
        <v>-2034.75</v>
      </c>
      <c r="AB80">
        <v>2096724.4100000001</v>
      </c>
      <c r="AC80">
        <v>324912.72355836118</v>
      </c>
      <c r="AD80">
        <v>178.80541149266031</v>
      </c>
      <c r="AE80">
        <v>325091.52896985383</v>
      </c>
      <c r="AF80">
        <v>69655.226837481925</v>
      </c>
      <c r="AG80">
        <v>255436.3021323719</v>
      </c>
      <c r="AH80">
        <v>255436.3021323719</v>
      </c>
      <c r="AI80">
        <v>103956.03375046614</v>
      </c>
      <c r="AJ80">
        <v>178.80541149266031</v>
      </c>
      <c r="AL80" t="s">
        <v>116</v>
      </c>
      <c r="AM80">
        <v>325091.52896985383</v>
      </c>
      <c r="AN80" t="s">
        <v>116</v>
      </c>
      <c r="AO80">
        <v>60</v>
      </c>
      <c r="AP80">
        <v>72</v>
      </c>
      <c r="AQ80">
        <v>0.15007451029175772</v>
      </c>
      <c r="AS80" t="s">
        <v>112</v>
      </c>
      <c r="AT80" t="s">
        <v>112</v>
      </c>
      <c r="AU80" t="s">
        <v>255</v>
      </c>
      <c r="AV80" t="s">
        <v>36</v>
      </c>
    </row>
    <row r="81" spans="1:48" x14ac:dyDescent="0.2">
      <c r="A81" t="s">
        <v>257</v>
      </c>
      <c r="B81">
        <v>2296</v>
      </c>
      <c r="C81">
        <v>2296</v>
      </c>
      <c r="D81" t="s">
        <v>258</v>
      </c>
      <c r="F81" t="s">
        <v>170</v>
      </c>
      <c r="G81" t="s">
        <v>115</v>
      </c>
      <c r="H81">
        <v>205818.19144053129</v>
      </c>
      <c r="I81">
        <v>0</v>
      </c>
      <c r="J81">
        <v>205818.19144053129</v>
      </c>
      <c r="K81">
        <v>1419012.3394895704</v>
      </c>
      <c r="L81">
        <v>276053</v>
      </c>
      <c r="N81">
        <v>1695065.3394895704</v>
      </c>
      <c r="O81">
        <v>3531.4050000000002</v>
      </c>
      <c r="P81">
        <v>0</v>
      </c>
      <c r="Q81">
        <v>0</v>
      </c>
      <c r="R81">
        <v>14890</v>
      </c>
      <c r="S81">
        <v>18421.404999999999</v>
      </c>
      <c r="T81">
        <v>1713486.7444895704</v>
      </c>
      <c r="V81">
        <v>1919304.9359301017</v>
      </c>
      <c r="W81">
        <v>1567697.51</v>
      </c>
      <c r="X81">
        <v>0</v>
      </c>
      <c r="AB81">
        <v>1567697.51</v>
      </c>
      <c r="AC81">
        <v>351607.42593010166</v>
      </c>
      <c r="AD81">
        <v>0</v>
      </c>
      <c r="AE81">
        <v>351607.42593010166</v>
      </c>
      <c r="AF81">
        <v>145789.23448957037</v>
      </c>
      <c r="AG81">
        <v>205818.19144053129</v>
      </c>
      <c r="AH81">
        <v>0</v>
      </c>
      <c r="AI81">
        <v>0</v>
      </c>
      <c r="AJ81">
        <v>0</v>
      </c>
      <c r="AL81" t="s">
        <v>116</v>
      </c>
      <c r="AM81">
        <v>351607.42593010166</v>
      </c>
      <c r="AN81" t="s">
        <v>116</v>
      </c>
      <c r="AO81">
        <v>51</v>
      </c>
      <c r="AP81">
        <v>35</v>
      </c>
      <c r="AQ81">
        <v>0.20519996846245916</v>
      </c>
      <c r="AS81" t="s">
        <v>112</v>
      </c>
      <c r="AT81" t="s">
        <v>117</v>
      </c>
      <c r="AU81" t="s">
        <v>257</v>
      </c>
      <c r="AV81" t="s">
        <v>36</v>
      </c>
    </row>
    <row r="82" spans="1:48" x14ac:dyDescent="0.2">
      <c r="A82" t="s">
        <v>259</v>
      </c>
      <c r="B82">
        <v>2087</v>
      </c>
      <c r="C82">
        <v>2087</v>
      </c>
      <c r="D82" t="s">
        <v>260</v>
      </c>
      <c r="E82" t="s">
        <v>90</v>
      </c>
      <c r="F82" t="s">
        <v>170</v>
      </c>
      <c r="G82" t="s">
        <v>36</v>
      </c>
      <c r="H82">
        <v>132690.03107115737</v>
      </c>
      <c r="I82">
        <v>0</v>
      </c>
      <c r="J82">
        <v>132690.03107115737</v>
      </c>
      <c r="K82">
        <v>1664852.2004918975</v>
      </c>
      <c r="L82">
        <v>378285</v>
      </c>
      <c r="N82">
        <v>2043137.2004918975</v>
      </c>
      <c r="O82">
        <v>16239.812</v>
      </c>
      <c r="P82">
        <v>0</v>
      </c>
      <c r="Q82">
        <v>0</v>
      </c>
      <c r="R82">
        <v>16570</v>
      </c>
      <c r="S82">
        <v>32809.811999999998</v>
      </c>
      <c r="T82">
        <v>2075947.0124918974</v>
      </c>
      <c r="V82">
        <v>2208637.0435630549</v>
      </c>
      <c r="W82">
        <v>2019889.4</v>
      </c>
      <c r="X82">
        <v>-14990.91</v>
      </c>
      <c r="AB82">
        <v>2004898.49</v>
      </c>
      <c r="AC82">
        <v>203738.55356305488</v>
      </c>
      <c r="AD82">
        <v>92.883021749810155</v>
      </c>
      <c r="AE82">
        <v>203831.4365848047</v>
      </c>
      <c r="AF82">
        <v>71141.405513647333</v>
      </c>
      <c r="AG82">
        <v>132690.03107115737</v>
      </c>
      <c r="AH82">
        <v>132690.03107115737</v>
      </c>
      <c r="AI82">
        <v>102156.86002459488</v>
      </c>
      <c r="AJ82">
        <v>92.883021749810155</v>
      </c>
      <c r="AL82" t="s">
        <v>116</v>
      </c>
      <c r="AM82">
        <v>203831.4365848047</v>
      </c>
      <c r="AN82" t="s">
        <v>116</v>
      </c>
      <c r="AO82">
        <v>102</v>
      </c>
      <c r="AP82">
        <v>115</v>
      </c>
      <c r="AQ82">
        <v>9.8187205818963674E-2</v>
      </c>
      <c r="AS82" t="s">
        <v>112</v>
      </c>
      <c r="AT82" t="s">
        <v>112</v>
      </c>
      <c r="AU82" t="s">
        <v>259</v>
      </c>
      <c r="AV82" t="s">
        <v>36</v>
      </c>
    </row>
    <row r="83" spans="1:48" x14ac:dyDescent="0.2">
      <c r="A83" t="s">
        <v>261</v>
      </c>
      <c r="B83">
        <v>2466</v>
      </c>
      <c r="C83">
        <v>2466</v>
      </c>
      <c r="D83" t="s">
        <v>262</v>
      </c>
      <c r="E83" t="s">
        <v>90</v>
      </c>
      <c r="F83" t="s">
        <v>170</v>
      </c>
      <c r="G83" t="s">
        <v>36</v>
      </c>
      <c r="H83">
        <v>635559.79826223396</v>
      </c>
      <c r="I83">
        <v>99955.30730766007</v>
      </c>
      <c r="J83">
        <v>735515.10556989408</v>
      </c>
      <c r="K83">
        <v>3124695.6082649156</v>
      </c>
      <c r="L83">
        <v>570705</v>
      </c>
      <c r="N83">
        <v>3695400.6082649156</v>
      </c>
      <c r="O83">
        <v>35466.187416666668</v>
      </c>
      <c r="P83">
        <v>0</v>
      </c>
      <c r="Q83">
        <v>0</v>
      </c>
      <c r="R83">
        <v>33650</v>
      </c>
      <c r="S83">
        <v>69116.187416666668</v>
      </c>
      <c r="T83">
        <v>3764516.7956815823</v>
      </c>
      <c r="V83">
        <v>4500031.9012514763</v>
      </c>
      <c r="W83">
        <v>3800834.66</v>
      </c>
      <c r="X83">
        <v>-28144</v>
      </c>
      <c r="AB83">
        <v>3772690.66</v>
      </c>
      <c r="AC83">
        <v>727341.24125147611</v>
      </c>
      <c r="AD83">
        <v>509.13886887603326</v>
      </c>
      <c r="AE83">
        <v>727850.38012035214</v>
      </c>
      <c r="AF83">
        <v>-7664.7254495419329</v>
      </c>
      <c r="AG83">
        <v>735515.10556989408</v>
      </c>
      <c r="AH83">
        <v>727341.24125147611</v>
      </c>
      <c r="AI83">
        <v>184770.03041324578</v>
      </c>
      <c r="AJ83">
        <v>509.13886887603326</v>
      </c>
      <c r="AL83" t="s">
        <v>116</v>
      </c>
      <c r="AM83">
        <v>727850.38012035214</v>
      </c>
      <c r="AN83" t="s">
        <v>116</v>
      </c>
      <c r="AO83">
        <v>12</v>
      </c>
      <c r="AP83">
        <v>41</v>
      </c>
      <c r="AQ83">
        <v>0.19334496819227809</v>
      </c>
      <c r="AS83" t="s">
        <v>112</v>
      </c>
      <c r="AT83" t="s">
        <v>112</v>
      </c>
      <c r="AU83" t="s">
        <v>261</v>
      </c>
      <c r="AV83" t="s">
        <v>36</v>
      </c>
    </row>
    <row r="84" spans="1:48" x14ac:dyDescent="0.2">
      <c r="A84" t="s">
        <v>263</v>
      </c>
      <c r="B84">
        <v>3316</v>
      </c>
      <c r="C84">
        <v>3316</v>
      </c>
      <c r="D84" t="s">
        <v>264</v>
      </c>
      <c r="F84" t="s">
        <v>170</v>
      </c>
      <c r="G84" t="s">
        <v>36</v>
      </c>
      <c r="H84">
        <v>67792.664954861393</v>
      </c>
      <c r="I84">
        <v>0</v>
      </c>
      <c r="J84">
        <v>67792.664954861393</v>
      </c>
      <c r="K84">
        <v>1120877.4050419475</v>
      </c>
      <c r="L84">
        <v>190456</v>
      </c>
      <c r="N84">
        <v>1311333.4050419475</v>
      </c>
      <c r="O84">
        <v>12959.666666666666</v>
      </c>
      <c r="P84">
        <v>0</v>
      </c>
      <c r="Q84">
        <v>0</v>
      </c>
      <c r="R84">
        <v>13244</v>
      </c>
      <c r="S84">
        <v>26203.666666666664</v>
      </c>
      <c r="T84">
        <v>1337537.0717086142</v>
      </c>
      <c r="V84">
        <v>1405329.7366634756</v>
      </c>
      <c r="W84">
        <v>1332986.9000000001</v>
      </c>
      <c r="X84">
        <v>0</v>
      </c>
      <c r="AB84">
        <v>1332986.9000000001</v>
      </c>
      <c r="AC84">
        <v>72342.836663475493</v>
      </c>
      <c r="AD84">
        <v>47.454865468402978</v>
      </c>
      <c r="AE84">
        <v>72390.291528943897</v>
      </c>
      <c r="AF84">
        <v>4597.6265740825038</v>
      </c>
      <c r="AG84">
        <v>67792.664954861393</v>
      </c>
      <c r="AH84">
        <v>67792.664954861393</v>
      </c>
      <c r="AI84">
        <v>65566.670252097378</v>
      </c>
      <c r="AJ84">
        <v>47.454865468402978</v>
      </c>
      <c r="AL84" t="s">
        <v>116</v>
      </c>
      <c r="AM84">
        <v>72390.291528943897</v>
      </c>
      <c r="AN84" t="s">
        <v>116</v>
      </c>
      <c r="AO84">
        <v>143</v>
      </c>
      <c r="AP84">
        <v>141</v>
      </c>
      <c r="AQ84">
        <v>5.4122082340843189E-2</v>
      </c>
      <c r="AS84" t="s">
        <v>112</v>
      </c>
      <c r="AT84" t="s">
        <v>112</v>
      </c>
      <c r="AU84" t="s">
        <v>263</v>
      </c>
      <c r="AV84" t="s">
        <v>36</v>
      </c>
    </row>
    <row r="85" spans="1:48" x14ac:dyDescent="0.2">
      <c r="A85" t="s">
        <v>265</v>
      </c>
      <c r="B85">
        <v>2091</v>
      </c>
      <c r="C85">
        <v>2091</v>
      </c>
      <c r="D85" t="s">
        <v>266</v>
      </c>
      <c r="E85" t="s">
        <v>90</v>
      </c>
      <c r="F85" t="s">
        <v>170</v>
      </c>
      <c r="G85" t="s">
        <v>36</v>
      </c>
      <c r="H85">
        <v>-42758.913975341013</v>
      </c>
      <c r="I85">
        <v>0</v>
      </c>
      <c r="J85">
        <v>-42758.913975341013</v>
      </c>
      <c r="K85">
        <v>980766.77581645292</v>
      </c>
      <c r="L85">
        <v>207699</v>
      </c>
      <c r="N85">
        <v>1188465.7758164529</v>
      </c>
      <c r="O85">
        <v>2983.4089999999997</v>
      </c>
      <c r="P85">
        <v>0</v>
      </c>
      <c r="Q85">
        <v>0</v>
      </c>
      <c r="R85">
        <v>14066</v>
      </c>
      <c r="S85">
        <v>17049.409</v>
      </c>
      <c r="T85">
        <v>1205515.1848164529</v>
      </c>
      <c r="V85">
        <v>1162756.2708411119</v>
      </c>
      <c r="W85">
        <v>1210054.67</v>
      </c>
      <c r="X85">
        <v>-3856.82</v>
      </c>
      <c r="AB85">
        <v>1206197.8499999999</v>
      </c>
      <c r="AC85">
        <v>-43441.579158887966</v>
      </c>
      <c r="AD85">
        <v>0</v>
      </c>
      <c r="AE85">
        <v>-43441.579158887966</v>
      </c>
      <c r="AF85">
        <v>-682.6651835469529</v>
      </c>
      <c r="AG85">
        <v>-42758.913975341013</v>
      </c>
      <c r="AH85">
        <v>0</v>
      </c>
      <c r="AI85">
        <v>0</v>
      </c>
      <c r="AJ85">
        <v>0</v>
      </c>
      <c r="AL85" t="s">
        <v>111</v>
      </c>
      <c r="AM85">
        <v>-43441.579158887966</v>
      </c>
      <c r="AN85" t="s">
        <v>111</v>
      </c>
      <c r="AO85">
        <v>162</v>
      </c>
      <c r="AP85">
        <v>164</v>
      </c>
      <c r="AQ85">
        <v>-3.6035696361221871E-2</v>
      </c>
      <c r="AS85" t="s">
        <v>112</v>
      </c>
      <c r="AT85" t="s">
        <v>112</v>
      </c>
      <c r="AU85" t="s">
        <v>265</v>
      </c>
      <c r="AV85" t="s">
        <v>36</v>
      </c>
    </row>
    <row r="86" spans="1:48" x14ac:dyDescent="0.2">
      <c r="A86" t="s">
        <v>267</v>
      </c>
      <c r="B86">
        <v>2093</v>
      </c>
      <c r="C86">
        <v>2093</v>
      </c>
      <c r="D86" t="s">
        <v>268</v>
      </c>
      <c r="E86" t="s">
        <v>90</v>
      </c>
      <c r="F86" t="s">
        <v>170</v>
      </c>
      <c r="G86" t="s">
        <v>36</v>
      </c>
      <c r="H86">
        <v>63455.359293215442</v>
      </c>
      <c r="I86">
        <v>0</v>
      </c>
      <c r="J86">
        <v>63455.359293215442</v>
      </c>
      <c r="K86">
        <v>1633067.571497007</v>
      </c>
      <c r="L86">
        <v>295840</v>
      </c>
      <c r="N86">
        <v>1928907.571497007</v>
      </c>
      <c r="O86">
        <v>44369.988583333339</v>
      </c>
      <c r="P86">
        <v>0</v>
      </c>
      <c r="Q86">
        <v>0</v>
      </c>
      <c r="R86">
        <v>28908</v>
      </c>
      <c r="S86">
        <v>73277.988583333339</v>
      </c>
      <c r="T86">
        <v>2002185.5600803404</v>
      </c>
      <c r="V86">
        <v>2065640.9193735558</v>
      </c>
      <c r="W86">
        <v>1785338.0999999999</v>
      </c>
      <c r="X86">
        <v>-19570</v>
      </c>
      <c r="AB86">
        <v>1765768.0999999999</v>
      </c>
      <c r="AC86">
        <v>299872.81937355595</v>
      </c>
      <c r="AD86">
        <v>44.41875150525081</v>
      </c>
      <c r="AE86">
        <v>299917.23812506121</v>
      </c>
      <c r="AF86">
        <v>236461.87883184577</v>
      </c>
      <c r="AG86">
        <v>63455.359293215442</v>
      </c>
      <c r="AH86">
        <v>63455.359293215442</v>
      </c>
      <c r="AI86">
        <v>96445.378574850358</v>
      </c>
      <c r="AJ86">
        <v>44.41875150525081</v>
      </c>
      <c r="AL86" t="s">
        <v>116</v>
      </c>
      <c r="AM86">
        <v>299917.23812506121</v>
      </c>
      <c r="AN86" t="s">
        <v>116</v>
      </c>
      <c r="AO86">
        <v>68</v>
      </c>
      <c r="AP86">
        <v>73</v>
      </c>
      <c r="AQ86">
        <v>0.14979492615710735</v>
      </c>
      <c r="AS86" t="s">
        <v>112</v>
      </c>
      <c r="AT86" t="s">
        <v>112</v>
      </c>
      <c r="AU86" t="s">
        <v>267</v>
      </c>
      <c r="AV86" t="s">
        <v>36</v>
      </c>
    </row>
    <row r="87" spans="1:48" x14ac:dyDescent="0.2">
      <c r="A87" t="s">
        <v>269</v>
      </c>
      <c r="B87">
        <v>2092</v>
      </c>
      <c r="C87">
        <v>2092</v>
      </c>
      <c r="D87" t="s">
        <v>270</v>
      </c>
      <c r="F87" t="s">
        <v>170</v>
      </c>
      <c r="G87" t="s">
        <v>115</v>
      </c>
      <c r="H87">
        <v>264346.41053973557</v>
      </c>
      <c r="I87">
        <v>0</v>
      </c>
      <c r="J87">
        <v>264346.41053973557</v>
      </c>
      <c r="K87">
        <v>1919827.9617734</v>
      </c>
      <c r="L87">
        <v>270686.02</v>
      </c>
      <c r="N87">
        <v>2190513.9817733997</v>
      </c>
      <c r="O87">
        <v>76323.45</v>
      </c>
      <c r="P87">
        <v>0</v>
      </c>
      <c r="Q87">
        <v>0</v>
      </c>
      <c r="R87">
        <v>51747</v>
      </c>
      <c r="S87">
        <v>128070.45</v>
      </c>
      <c r="T87">
        <v>2318584.4317733999</v>
      </c>
      <c r="V87">
        <v>2582930.8423131355</v>
      </c>
      <c r="W87">
        <v>2068064.73</v>
      </c>
      <c r="X87">
        <v>0</v>
      </c>
      <c r="AB87">
        <v>2068064.73</v>
      </c>
      <c r="AC87">
        <v>514866.11231313553</v>
      </c>
      <c r="AD87">
        <v>0</v>
      </c>
      <c r="AE87">
        <v>514866.11231313553</v>
      </c>
      <c r="AF87">
        <v>250519.70177339995</v>
      </c>
      <c r="AG87">
        <v>264346.41053973557</v>
      </c>
      <c r="AH87">
        <v>0</v>
      </c>
      <c r="AI87">
        <v>0</v>
      </c>
      <c r="AJ87">
        <v>0</v>
      </c>
      <c r="AL87" t="s">
        <v>116</v>
      </c>
      <c r="AM87">
        <v>514866.11231313553</v>
      </c>
      <c r="AN87" t="s">
        <v>116</v>
      </c>
      <c r="AO87">
        <v>26</v>
      </c>
      <c r="AP87">
        <v>21</v>
      </c>
      <c r="AQ87">
        <v>0.22206054058567684</v>
      </c>
      <c r="AS87" t="s">
        <v>112</v>
      </c>
      <c r="AT87" t="s">
        <v>117</v>
      </c>
      <c r="AU87" t="s">
        <v>269</v>
      </c>
      <c r="AV87" t="s">
        <v>36</v>
      </c>
    </row>
    <row r="88" spans="1:48" x14ac:dyDescent="0.2">
      <c r="A88" t="s">
        <v>271</v>
      </c>
      <c r="B88">
        <v>2477</v>
      </c>
      <c r="C88">
        <v>2477</v>
      </c>
      <c r="D88" t="s">
        <v>272</v>
      </c>
      <c r="F88" t="s">
        <v>170</v>
      </c>
      <c r="G88" t="s">
        <v>36</v>
      </c>
      <c r="H88">
        <v>303626.87554778939</v>
      </c>
      <c r="I88">
        <v>0</v>
      </c>
      <c r="J88">
        <v>303626.87554778939</v>
      </c>
      <c r="K88">
        <v>2758239.1228731973</v>
      </c>
      <c r="L88">
        <v>388081.83999999997</v>
      </c>
      <c r="N88">
        <v>3146320.9628731972</v>
      </c>
      <c r="O88">
        <v>86123.549166666664</v>
      </c>
      <c r="P88">
        <v>20000</v>
      </c>
      <c r="Q88">
        <v>0</v>
      </c>
      <c r="R88">
        <v>40469</v>
      </c>
      <c r="S88">
        <v>146592.54916666666</v>
      </c>
      <c r="T88">
        <v>3292913.512039864</v>
      </c>
      <c r="V88">
        <v>3596540.3875876535</v>
      </c>
      <c r="W88">
        <v>3244964.37</v>
      </c>
      <c r="X88">
        <v>-19998</v>
      </c>
      <c r="AB88">
        <v>3224966.37</v>
      </c>
      <c r="AC88">
        <v>371574.01758765336</v>
      </c>
      <c r="AD88">
        <v>212.53881288345258</v>
      </c>
      <c r="AE88">
        <v>371786.55640053679</v>
      </c>
      <c r="AF88">
        <v>68159.680852747406</v>
      </c>
      <c r="AG88">
        <v>303626.87554778939</v>
      </c>
      <c r="AH88">
        <v>303626.87554778939</v>
      </c>
      <c r="AI88">
        <v>157316.04814365986</v>
      </c>
      <c r="AJ88">
        <v>212.53881288345258</v>
      </c>
      <c r="AL88" t="s">
        <v>116</v>
      </c>
      <c r="AM88">
        <v>371786.55640053679</v>
      </c>
      <c r="AN88" t="s">
        <v>116</v>
      </c>
      <c r="AO88">
        <v>50</v>
      </c>
      <c r="AP88">
        <v>104</v>
      </c>
      <c r="AQ88">
        <v>0.11290504747275487</v>
      </c>
      <c r="AS88" t="s">
        <v>112</v>
      </c>
      <c r="AT88" t="s">
        <v>112</v>
      </c>
      <c r="AU88" t="s">
        <v>271</v>
      </c>
      <c r="AV88" t="s">
        <v>36</v>
      </c>
    </row>
    <row r="89" spans="1:48" x14ac:dyDescent="0.2">
      <c r="A89" t="s">
        <v>273</v>
      </c>
      <c r="B89">
        <v>3436</v>
      </c>
      <c r="C89">
        <v>3436</v>
      </c>
      <c r="D89" t="s">
        <v>274</v>
      </c>
      <c r="E89" t="s">
        <v>90</v>
      </c>
      <c r="F89" t="s">
        <v>170</v>
      </c>
      <c r="G89" t="s">
        <v>36</v>
      </c>
      <c r="H89">
        <v>-780559.19257992017</v>
      </c>
      <c r="I89">
        <v>-67524.210000000006</v>
      </c>
      <c r="J89">
        <v>-848083.40257992013</v>
      </c>
      <c r="K89">
        <v>823222.64665602893</v>
      </c>
      <c r="L89">
        <v>196075</v>
      </c>
      <c r="N89">
        <v>1019297.6466560289</v>
      </c>
      <c r="O89">
        <v>0</v>
      </c>
      <c r="P89">
        <v>128493.86</v>
      </c>
      <c r="Q89">
        <v>0</v>
      </c>
      <c r="R89">
        <v>13729</v>
      </c>
      <c r="S89">
        <v>142222.85999999999</v>
      </c>
      <c r="T89">
        <v>1161520.5066560288</v>
      </c>
      <c r="V89">
        <v>313437.10407610866</v>
      </c>
      <c r="W89">
        <v>1022702</v>
      </c>
      <c r="X89">
        <v>0</v>
      </c>
      <c r="AB89">
        <v>1022702</v>
      </c>
      <c r="AC89">
        <v>-709264.89592389134</v>
      </c>
      <c r="AD89">
        <v>0</v>
      </c>
      <c r="AE89">
        <v>-709264.89592389134</v>
      </c>
      <c r="AF89">
        <v>138818.5066560288</v>
      </c>
      <c r="AG89">
        <v>-848083.40257992013</v>
      </c>
      <c r="AH89">
        <v>0</v>
      </c>
      <c r="AI89">
        <v>0</v>
      </c>
      <c r="AJ89">
        <v>0</v>
      </c>
      <c r="AL89" t="s">
        <v>111</v>
      </c>
      <c r="AM89">
        <v>-709264.89592389134</v>
      </c>
      <c r="AN89" t="s">
        <v>111</v>
      </c>
      <c r="AO89">
        <v>171</v>
      </c>
      <c r="AP89">
        <v>171</v>
      </c>
      <c r="AQ89">
        <v>-0.61063484618608821</v>
      </c>
      <c r="AS89" t="s">
        <v>112</v>
      </c>
      <c r="AT89" t="s">
        <v>112</v>
      </c>
      <c r="AU89" t="s">
        <v>273</v>
      </c>
      <c r="AV89" t="s">
        <v>36</v>
      </c>
    </row>
    <row r="90" spans="1:48" x14ac:dyDescent="0.2">
      <c r="A90" t="s">
        <v>275</v>
      </c>
      <c r="B90">
        <v>2099</v>
      </c>
      <c r="C90">
        <v>2099</v>
      </c>
      <c r="D90" t="s">
        <v>276</v>
      </c>
      <c r="F90" t="s">
        <v>170</v>
      </c>
      <c r="G90" t="s">
        <v>36</v>
      </c>
      <c r="H90">
        <v>123186.76984660773</v>
      </c>
      <c r="I90">
        <v>0</v>
      </c>
      <c r="J90">
        <v>123186.76984660773</v>
      </c>
      <c r="K90">
        <v>1346308.2061747476</v>
      </c>
      <c r="L90">
        <v>274812.69</v>
      </c>
      <c r="N90">
        <v>1621120.8961747475</v>
      </c>
      <c r="O90">
        <v>183407.36233261559</v>
      </c>
      <c r="P90">
        <v>0</v>
      </c>
      <c r="Q90">
        <v>0</v>
      </c>
      <c r="R90">
        <v>16035</v>
      </c>
      <c r="S90">
        <v>199442.36233261559</v>
      </c>
      <c r="T90">
        <v>1820563.258507363</v>
      </c>
      <c r="V90">
        <v>1943750.0283539707</v>
      </c>
      <c r="W90">
        <v>1778974.08</v>
      </c>
      <c r="X90">
        <v>0</v>
      </c>
      <c r="AB90">
        <v>1778974.08</v>
      </c>
      <c r="AC90">
        <v>164775.94835397066</v>
      </c>
      <c r="AD90">
        <v>86.230738892625411</v>
      </c>
      <c r="AE90">
        <v>164862.17909286328</v>
      </c>
      <c r="AF90">
        <v>41675.409246255556</v>
      </c>
      <c r="AG90">
        <v>123186.76984660773</v>
      </c>
      <c r="AH90">
        <v>123186.76984660773</v>
      </c>
      <c r="AI90">
        <v>81056.044808737381</v>
      </c>
      <c r="AJ90">
        <v>86.230738892625411</v>
      </c>
      <c r="AL90" t="s">
        <v>116</v>
      </c>
      <c r="AM90">
        <v>164862.17909286328</v>
      </c>
      <c r="AN90" t="s">
        <v>116</v>
      </c>
      <c r="AO90">
        <v>114</v>
      </c>
      <c r="AP90">
        <v>120</v>
      </c>
      <c r="AQ90">
        <v>9.055558949818085E-2</v>
      </c>
      <c r="AS90" t="s">
        <v>112</v>
      </c>
      <c r="AT90" t="s">
        <v>112</v>
      </c>
      <c r="AU90" t="s">
        <v>275</v>
      </c>
      <c r="AV90" t="s">
        <v>36</v>
      </c>
    </row>
    <row r="91" spans="1:48" x14ac:dyDescent="0.2">
      <c r="A91" t="s">
        <v>277</v>
      </c>
      <c r="B91">
        <v>2313</v>
      </c>
      <c r="C91">
        <v>2313</v>
      </c>
      <c r="D91" t="s">
        <v>278</v>
      </c>
      <c r="F91" t="s">
        <v>170</v>
      </c>
      <c r="G91" t="s">
        <v>36</v>
      </c>
      <c r="H91">
        <v>-10492.67413527891</v>
      </c>
      <c r="I91">
        <v>0</v>
      </c>
      <c r="J91">
        <v>-10492.67413527891</v>
      </c>
      <c r="K91">
        <v>1747244.1455147485</v>
      </c>
      <c r="L91">
        <v>392532</v>
      </c>
      <c r="N91">
        <v>2139776.1455147485</v>
      </c>
      <c r="O91">
        <v>5349.25</v>
      </c>
      <c r="P91">
        <v>0</v>
      </c>
      <c r="Q91">
        <v>0</v>
      </c>
      <c r="R91">
        <v>19162</v>
      </c>
      <c r="S91">
        <v>24511.25</v>
      </c>
      <c r="T91">
        <v>2164287.3955147485</v>
      </c>
      <c r="V91">
        <v>2153794.7213794696</v>
      </c>
      <c r="W91">
        <v>2023789.92</v>
      </c>
      <c r="X91">
        <v>-11686</v>
      </c>
      <c r="AB91">
        <v>2012103.92</v>
      </c>
      <c r="AC91">
        <v>141690.80137946969</v>
      </c>
      <c r="AD91">
        <v>0</v>
      </c>
      <c r="AE91">
        <v>141690.80137946969</v>
      </c>
      <c r="AF91">
        <v>152183.4755147486</v>
      </c>
      <c r="AG91">
        <v>-10492.67413527891</v>
      </c>
      <c r="AH91">
        <v>0</v>
      </c>
      <c r="AI91">
        <v>0</v>
      </c>
      <c r="AJ91">
        <v>0</v>
      </c>
      <c r="AL91" t="s">
        <v>116</v>
      </c>
      <c r="AM91">
        <v>141690.80137946969</v>
      </c>
      <c r="AN91" t="s">
        <v>116</v>
      </c>
      <c r="AO91">
        <v>125</v>
      </c>
      <c r="AP91">
        <v>134</v>
      </c>
      <c r="AQ91">
        <v>6.5467646151388462E-2</v>
      </c>
      <c r="AS91" t="s">
        <v>112</v>
      </c>
      <c r="AT91" t="s">
        <v>112</v>
      </c>
      <c r="AU91" t="s">
        <v>277</v>
      </c>
      <c r="AV91" t="s">
        <v>36</v>
      </c>
    </row>
    <row r="92" spans="1:48" x14ac:dyDescent="0.2">
      <c r="A92" t="s">
        <v>279</v>
      </c>
      <c r="B92">
        <v>2438</v>
      </c>
      <c r="C92">
        <v>2438</v>
      </c>
      <c r="D92" t="s">
        <v>280</v>
      </c>
      <c r="F92" t="s">
        <v>170</v>
      </c>
      <c r="G92" t="s">
        <v>36</v>
      </c>
      <c r="H92">
        <v>107209.91147250074</v>
      </c>
      <c r="I92">
        <v>0</v>
      </c>
      <c r="J92">
        <v>107209.91147250074</v>
      </c>
      <c r="K92">
        <v>1024624.2380846444</v>
      </c>
      <c r="L92">
        <v>224125</v>
      </c>
      <c r="N92">
        <v>1248749.2380846445</v>
      </c>
      <c r="O92">
        <v>19525.687583333332</v>
      </c>
      <c r="P92">
        <v>0</v>
      </c>
      <c r="Q92">
        <v>0</v>
      </c>
      <c r="R92">
        <v>11516</v>
      </c>
      <c r="S92">
        <v>31041.687583333332</v>
      </c>
      <c r="T92">
        <v>1279790.9256679779</v>
      </c>
      <c r="V92">
        <v>1387000.8371404787</v>
      </c>
      <c r="W92">
        <v>1160441.3099999998</v>
      </c>
      <c r="X92">
        <v>-21880.25</v>
      </c>
      <c r="AB92">
        <v>1138561.0599999998</v>
      </c>
      <c r="AC92">
        <v>248439.77714047884</v>
      </c>
      <c r="AD92">
        <v>75.046938030750511</v>
      </c>
      <c r="AE92">
        <v>248514.82407850958</v>
      </c>
      <c r="AF92">
        <v>141304.91260600885</v>
      </c>
      <c r="AG92">
        <v>107209.91147250074</v>
      </c>
      <c r="AH92">
        <v>107209.91147250074</v>
      </c>
      <c r="AI92">
        <v>62437.46190423223</v>
      </c>
      <c r="AJ92">
        <v>75.046938030750511</v>
      </c>
      <c r="AL92" t="s">
        <v>116</v>
      </c>
      <c r="AM92">
        <v>248514.82407850958</v>
      </c>
      <c r="AN92" t="s">
        <v>116</v>
      </c>
      <c r="AO92">
        <v>88</v>
      </c>
      <c r="AP92">
        <v>39</v>
      </c>
      <c r="AQ92">
        <v>0.19418392418183386</v>
      </c>
      <c r="AS92" t="s">
        <v>112</v>
      </c>
      <c r="AT92" t="s">
        <v>112</v>
      </c>
      <c r="AU92" t="s">
        <v>279</v>
      </c>
      <c r="AV92" t="s">
        <v>36</v>
      </c>
    </row>
    <row r="93" spans="1:48" x14ac:dyDescent="0.2">
      <c r="A93" t="s">
        <v>281</v>
      </c>
      <c r="B93">
        <v>2429</v>
      </c>
      <c r="C93">
        <v>2429</v>
      </c>
      <c r="D93" t="s">
        <v>282</v>
      </c>
      <c r="E93" t="s">
        <v>90</v>
      </c>
      <c r="F93" t="s">
        <v>170</v>
      </c>
      <c r="G93" t="s">
        <v>36</v>
      </c>
      <c r="H93">
        <v>-4430.8071120062377</v>
      </c>
      <c r="I93">
        <v>0</v>
      </c>
      <c r="J93">
        <v>-4430.8071120062377</v>
      </c>
      <c r="K93">
        <v>874694.32720823679</v>
      </c>
      <c r="L93">
        <v>160087</v>
      </c>
      <c r="N93">
        <v>1034781.3272082368</v>
      </c>
      <c r="O93">
        <v>27672.105</v>
      </c>
      <c r="P93">
        <v>0</v>
      </c>
      <c r="Q93">
        <v>0</v>
      </c>
      <c r="R93">
        <v>10775</v>
      </c>
      <c r="S93">
        <v>38447.104999999996</v>
      </c>
      <c r="T93">
        <v>1073228.4322082368</v>
      </c>
      <c r="V93">
        <v>1068797.6250962305</v>
      </c>
      <c r="W93">
        <v>1121629.8</v>
      </c>
      <c r="X93">
        <v>-6952.08</v>
      </c>
      <c r="AB93">
        <v>1114677.72</v>
      </c>
      <c r="AC93">
        <v>-45880.094903769437</v>
      </c>
      <c r="AD93">
        <v>0</v>
      </c>
      <c r="AE93">
        <v>-45880.094903769437</v>
      </c>
      <c r="AF93">
        <v>-41449.287791763199</v>
      </c>
      <c r="AG93">
        <v>-4430.8071120062377</v>
      </c>
      <c r="AH93">
        <v>0</v>
      </c>
      <c r="AI93">
        <v>0</v>
      </c>
      <c r="AJ93">
        <v>0</v>
      </c>
      <c r="AL93" t="s">
        <v>111</v>
      </c>
      <c r="AM93">
        <v>-45880.094903769437</v>
      </c>
      <c r="AN93" t="s">
        <v>111</v>
      </c>
      <c r="AO93">
        <v>163</v>
      </c>
      <c r="AP93">
        <v>165</v>
      </c>
      <c r="AQ93">
        <v>-4.2749608123377969E-2</v>
      </c>
      <c r="AS93" t="s">
        <v>112</v>
      </c>
      <c r="AT93" t="s">
        <v>112</v>
      </c>
      <c r="AU93" t="s">
        <v>281</v>
      </c>
      <c r="AV93" t="s">
        <v>36</v>
      </c>
    </row>
    <row r="94" spans="1:48" x14ac:dyDescent="0.2">
      <c r="A94" t="s">
        <v>283</v>
      </c>
      <c r="B94">
        <v>3411</v>
      </c>
      <c r="C94">
        <v>3411</v>
      </c>
      <c r="D94" t="s">
        <v>284</v>
      </c>
      <c r="E94" t="s">
        <v>90</v>
      </c>
      <c r="F94" t="s">
        <v>170</v>
      </c>
      <c r="G94" t="s">
        <v>36</v>
      </c>
      <c r="H94">
        <v>148968.13894231297</v>
      </c>
      <c r="I94">
        <v>0</v>
      </c>
      <c r="J94">
        <v>148968.13894231297</v>
      </c>
      <c r="K94">
        <v>1055939.05060244</v>
      </c>
      <c r="L94">
        <v>215771.74</v>
      </c>
      <c r="N94">
        <v>1271710.79060244</v>
      </c>
      <c r="O94">
        <v>63516.594536253186</v>
      </c>
      <c r="P94">
        <v>0</v>
      </c>
      <c r="Q94">
        <v>0</v>
      </c>
      <c r="R94">
        <v>7800</v>
      </c>
      <c r="S94">
        <v>71316.594536253193</v>
      </c>
      <c r="T94">
        <v>1343027.3851386933</v>
      </c>
      <c r="V94">
        <v>1491995.5240810062</v>
      </c>
      <c r="W94">
        <v>1303852.5999999999</v>
      </c>
      <c r="X94">
        <v>0</v>
      </c>
      <c r="AB94">
        <v>1303852.5999999999</v>
      </c>
      <c r="AC94">
        <v>188142.92408100632</v>
      </c>
      <c r="AD94">
        <v>104.27769725961907</v>
      </c>
      <c r="AE94">
        <v>188247.20177826594</v>
      </c>
      <c r="AF94">
        <v>39279.062835952966</v>
      </c>
      <c r="AG94">
        <v>148968.13894231297</v>
      </c>
      <c r="AH94">
        <v>148968.13894231297</v>
      </c>
      <c r="AI94">
        <v>63585.539530122005</v>
      </c>
      <c r="AJ94">
        <v>104.27769725961907</v>
      </c>
      <c r="AL94" t="s">
        <v>116</v>
      </c>
      <c r="AM94">
        <v>188247.20177826594</v>
      </c>
      <c r="AN94" t="s">
        <v>116</v>
      </c>
      <c r="AO94">
        <v>108</v>
      </c>
      <c r="AP94">
        <v>78</v>
      </c>
      <c r="AQ94">
        <v>0.14016631668223639</v>
      </c>
      <c r="AS94" t="s">
        <v>112</v>
      </c>
      <c r="AT94" t="s">
        <v>112</v>
      </c>
      <c r="AU94" t="s">
        <v>283</v>
      </c>
      <c r="AV94" t="s">
        <v>36</v>
      </c>
    </row>
    <row r="95" spans="1:48" x14ac:dyDescent="0.2">
      <c r="A95" t="s">
        <v>285</v>
      </c>
      <c r="B95">
        <v>2474</v>
      </c>
      <c r="C95">
        <v>2474</v>
      </c>
      <c r="D95" t="s">
        <v>286</v>
      </c>
      <c r="F95" t="s">
        <v>170</v>
      </c>
      <c r="G95" t="s">
        <v>36</v>
      </c>
      <c r="H95">
        <v>67129.163330296637</v>
      </c>
      <c r="I95">
        <v>0</v>
      </c>
      <c r="J95">
        <v>67129.163330296637</v>
      </c>
      <c r="K95">
        <v>1751137.3085969796</v>
      </c>
      <c r="L95">
        <v>327142</v>
      </c>
      <c r="N95">
        <v>2078279.3085969796</v>
      </c>
      <c r="O95">
        <v>5042.3429166666665</v>
      </c>
      <c r="P95">
        <v>0</v>
      </c>
      <c r="Q95">
        <v>0</v>
      </c>
      <c r="R95">
        <v>32425</v>
      </c>
      <c r="S95">
        <v>37467.342916666668</v>
      </c>
      <c r="T95">
        <v>2115746.6515136464</v>
      </c>
      <c r="V95">
        <v>2182875.8148439429</v>
      </c>
      <c r="W95">
        <v>2159656.41</v>
      </c>
      <c r="X95">
        <v>0</v>
      </c>
      <c r="AB95">
        <v>2159656.41</v>
      </c>
      <c r="AC95">
        <v>23219.404843942728</v>
      </c>
      <c r="AD95">
        <v>16.253583390759911</v>
      </c>
      <c r="AE95">
        <v>23235.658427333488</v>
      </c>
      <c r="AF95">
        <v>-43893.504902963148</v>
      </c>
      <c r="AG95">
        <v>67129.163330296637</v>
      </c>
      <c r="AH95">
        <v>23219.404843942728</v>
      </c>
      <c r="AI95">
        <v>103913.96542984899</v>
      </c>
      <c r="AJ95">
        <v>16.253583390759911</v>
      </c>
      <c r="AL95" t="s">
        <v>116</v>
      </c>
      <c r="AM95">
        <v>23235.658427333488</v>
      </c>
      <c r="AN95" t="s">
        <v>116</v>
      </c>
      <c r="AO95">
        <v>154</v>
      </c>
      <c r="AP95">
        <v>155</v>
      </c>
      <c r="AQ95">
        <v>1.0982249888336227E-2</v>
      </c>
      <c r="AS95" t="s">
        <v>112</v>
      </c>
      <c r="AT95" t="s">
        <v>112</v>
      </c>
      <c r="AU95" t="s">
        <v>285</v>
      </c>
      <c r="AV95" t="s">
        <v>36</v>
      </c>
    </row>
    <row r="96" spans="1:48" x14ac:dyDescent="0.2">
      <c r="A96" t="s">
        <v>287</v>
      </c>
      <c r="B96">
        <v>2288</v>
      </c>
      <c r="C96">
        <v>2288</v>
      </c>
      <c r="D96" t="s">
        <v>288</v>
      </c>
      <c r="F96" t="s">
        <v>170</v>
      </c>
      <c r="G96" t="s">
        <v>36</v>
      </c>
      <c r="H96">
        <v>-376691.81927398313</v>
      </c>
      <c r="I96">
        <v>0</v>
      </c>
      <c r="J96">
        <v>-376691.81927398313</v>
      </c>
      <c r="K96">
        <v>1841935.7291395157</v>
      </c>
      <c r="L96">
        <v>316827</v>
      </c>
      <c r="N96">
        <v>2158762.7291395157</v>
      </c>
      <c r="O96">
        <v>218774.13351662445</v>
      </c>
      <c r="P96">
        <v>0</v>
      </c>
      <c r="Q96">
        <v>0</v>
      </c>
      <c r="R96">
        <v>41855</v>
      </c>
      <c r="S96">
        <v>260629.13351662445</v>
      </c>
      <c r="T96">
        <v>2419391.8626561402</v>
      </c>
      <c r="V96">
        <v>2042700.0433821571</v>
      </c>
      <c r="W96">
        <v>2270520.34</v>
      </c>
      <c r="X96">
        <v>-10286.790000000001</v>
      </c>
      <c r="AB96">
        <v>2260233.5499999998</v>
      </c>
      <c r="AC96">
        <v>-217533.50661784271</v>
      </c>
      <c r="AD96">
        <v>0</v>
      </c>
      <c r="AE96">
        <v>-217533.50661784271</v>
      </c>
      <c r="AF96">
        <v>159158.31265614042</v>
      </c>
      <c r="AG96">
        <v>-376691.81927398313</v>
      </c>
      <c r="AH96">
        <v>0</v>
      </c>
      <c r="AI96">
        <v>0</v>
      </c>
      <c r="AJ96">
        <v>0</v>
      </c>
      <c r="AL96" t="s">
        <v>111</v>
      </c>
      <c r="AM96">
        <v>-217533.50661784271</v>
      </c>
      <c r="AN96" t="s">
        <v>111</v>
      </c>
      <c r="AO96">
        <v>168</v>
      </c>
      <c r="AP96">
        <v>167</v>
      </c>
      <c r="AQ96">
        <v>-8.9912473450672256E-2</v>
      </c>
      <c r="AS96" t="s">
        <v>112</v>
      </c>
      <c r="AT96" t="s">
        <v>112</v>
      </c>
      <c r="AU96" t="s">
        <v>287</v>
      </c>
      <c r="AV96" t="s">
        <v>36</v>
      </c>
    </row>
    <row r="97" spans="1:48" x14ac:dyDescent="0.2">
      <c r="A97" t="s">
        <v>289</v>
      </c>
      <c r="B97">
        <v>3317</v>
      </c>
      <c r="C97">
        <v>3317</v>
      </c>
      <c r="D97" t="s">
        <v>290</v>
      </c>
      <c r="E97" t="s">
        <v>90</v>
      </c>
      <c r="F97" t="s">
        <v>170</v>
      </c>
      <c r="G97" t="s">
        <v>36</v>
      </c>
      <c r="H97">
        <v>172189.18350131155</v>
      </c>
      <c r="I97">
        <v>0</v>
      </c>
      <c r="J97">
        <v>172189.18350131155</v>
      </c>
      <c r="K97">
        <v>1140658.371111525</v>
      </c>
      <c r="L97">
        <v>191336</v>
      </c>
      <c r="N97">
        <v>1331994.371111525</v>
      </c>
      <c r="O97">
        <v>19525.996916666667</v>
      </c>
      <c r="P97">
        <v>0</v>
      </c>
      <c r="Q97">
        <v>0</v>
      </c>
      <c r="R97">
        <v>9240</v>
      </c>
      <c r="S97">
        <v>28765.996916666667</v>
      </c>
      <c r="T97">
        <v>1360760.3680281916</v>
      </c>
      <c r="V97">
        <v>1532949.5515295032</v>
      </c>
      <c r="W97">
        <v>1296972.05</v>
      </c>
      <c r="X97">
        <v>0</v>
      </c>
      <c r="AB97">
        <v>1296972.05</v>
      </c>
      <c r="AC97">
        <v>235977.50152950315</v>
      </c>
      <c r="AD97">
        <v>120.53242845091808</v>
      </c>
      <c r="AE97">
        <v>236098.03395795406</v>
      </c>
      <c r="AF97">
        <v>63908.850456642511</v>
      </c>
      <c r="AG97">
        <v>172189.18350131155</v>
      </c>
      <c r="AH97">
        <v>172189.18350131155</v>
      </c>
      <c r="AI97">
        <v>66599.718555576255</v>
      </c>
      <c r="AJ97">
        <v>120.53242845091808</v>
      </c>
      <c r="AL97" t="s">
        <v>116</v>
      </c>
      <c r="AM97">
        <v>236098.03395795406</v>
      </c>
      <c r="AN97" t="s">
        <v>116</v>
      </c>
      <c r="AO97">
        <v>93</v>
      </c>
      <c r="AP97">
        <v>54</v>
      </c>
      <c r="AQ97">
        <v>0.17350449021385864</v>
      </c>
      <c r="AS97" t="s">
        <v>112</v>
      </c>
      <c r="AT97" t="s">
        <v>112</v>
      </c>
      <c r="AU97" t="s">
        <v>289</v>
      </c>
      <c r="AV97" t="s">
        <v>36</v>
      </c>
    </row>
    <row r="98" spans="1:48" x14ac:dyDescent="0.2">
      <c r="A98" t="s">
        <v>291</v>
      </c>
      <c r="B98">
        <v>2015</v>
      </c>
      <c r="C98">
        <v>2015</v>
      </c>
      <c r="D98" t="s">
        <v>292</v>
      </c>
      <c r="E98" t="s">
        <v>90</v>
      </c>
      <c r="F98" t="s">
        <v>170</v>
      </c>
      <c r="G98" t="s">
        <v>115</v>
      </c>
      <c r="H98">
        <v>468796.38839285402</v>
      </c>
      <c r="I98">
        <v>17878.386734693864</v>
      </c>
      <c r="J98">
        <v>486674.77512754791</v>
      </c>
      <c r="K98">
        <v>2257970.4511965886</v>
      </c>
      <c r="L98">
        <v>381550</v>
      </c>
      <c r="N98">
        <v>2639520.4511965886</v>
      </c>
      <c r="O98">
        <v>34656.616583333336</v>
      </c>
      <c r="P98">
        <v>0</v>
      </c>
      <c r="Q98">
        <v>0</v>
      </c>
      <c r="R98">
        <v>24580</v>
      </c>
      <c r="S98">
        <v>59236.616583333336</v>
      </c>
      <c r="T98">
        <v>2698757.0677799219</v>
      </c>
      <c r="V98">
        <v>3185431.8429074697</v>
      </c>
      <c r="W98">
        <v>2427411.36</v>
      </c>
      <c r="X98">
        <v>0</v>
      </c>
      <c r="AB98">
        <v>2427411.36</v>
      </c>
      <c r="AC98">
        <v>758020.48290746985</v>
      </c>
      <c r="AD98">
        <v>0</v>
      </c>
      <c r="AE98">
        <v>758020.48290746985</v>
      </c>
      <c r="AF98">
        <v>271345.70777992194</v>
      </c>
      <c r="AG98">
        <v>486674.77512754791</v>
      </c>
      <c r="AH98">
        <v>0</v>
      </c>
      <c r="AI98">
        <v>0</v>
      </c>
      <c r="AJ98">
        <v>0</v>
      </c>
      <c r="AL98" t="s">
        <v>116</v>
      </c>
      <c r="AM98">
        <v>758020.48290746985</v>
      </c>
      <c r="AN98" t="s">
        <v>116</v>
      </c>
      <c r="AO98">
        <v>10</v>
      </c>
      <c r="AP98">
        <v>11</v>
      </c>
      <c r="AQ98">
        <v>0.280877627689194</v>
      </c>
      <c r="AS98" t="s">
        <v>112</v>
      </c>
      <c r="AT98" t="s">
        <v>117</v>
      </c>
      <c r="AU98" t="s">
        <v>291</v>
      </c>
      <c r="AV98" t="s">
        <v>36</v>
      </c>
    </row>
    <row r="99" spans="1:48" x14ac:dyDescent="0.2">
      <c r="A99" t="s">
        <v>293</v>
      </c>
      <c r="B99">
        <v>3352</v>
      </c>
      <c r="C99">
        <v>3352</v>
      </c>
      <c r="D99" t="s">
        <v>294</v>
      </c>
      <c r="E99" t="s">
        <v>90</v>
      </c>
      <c r="F99" t="s">
        <v>170</v>
      </c>
      <c r="G99" t="s">
        <v>36</v>
      </c>
      <c r="H99">
        <v>23354.080583968502</v>
      </c>
      <c r="I99">
        <v>0</v>
      </c>
      <c r="J99">
        <v>23354.080583968502</v>
      </c>
      <c r="K99">
        <v>1003771.3635493338</v>
      </c>
      <c r="L99">
        <v>173107</v>
      </c>
      <c r="N99">
        <v>1176878.3635493338</v>
      </c>
      <c r="O99">
        <v>0</v>
      </c>
      <c r="P99">
        <v>0</v>
      </c>
      <c r="Q99">
        <v>0</v>
      </c>
      <c r="R99">
        <v>10523</v>
      </c>
      <c r="S99">
        <v>10523</v>
      </c>
      <c r="T99">
        <v>1187401.3635493338</v>
      </c>
      <c r="V99">
        <v>1210755.4441333022</v>
      </c>
      <c r="W99">
        <v>1211659.54</v>
      </c>
      <c r="X99">
        <v>0</v>
      </c>
      <c r="AB99">
        <v>1211659.54</v>
      </c>
      <c r="AC99">
        <v>-904.09586669784039</v>
      </c>
      <c r="AD99">
        <v>0</v>
      </c>
      <c r="AE99">
        <v>-904.09586669784039</v>
      </c>
      <c r="AF99">
        <v>-24258.176450666342</v>
      </c>
      <c r="AG99">
        <v>23354.080583968502</v>
      </c>
      <c r="AH99">
        <v>0</v>
      </c>
      <c r="AI99">
        <v>0</v>
      </c>
      <c r="AJ99">
        <v>0</v>
      </c>
      <c r="AL99" t="s">
        <v>111</v>
      </c>
      <c r="AM99">
        <v>-904.09586669784039</v>
      </c>
      <c r="AN99" t="s">
        <v>111</v>
      </c>
      <c r="AO99">
        <v>157</v>
      </c>
      <c r="AP99">
        <v>158</v>
      </c>
      <c r="AQ99">
        <v>-7.6140713195355645E-4</v>
      </c>
      <c r="AS99" t="s">
        <v>112</v>
      </c>
      <c r="AT99" t="s">
        <v>112</v>
      </c>
      <c r="AU99" t="s">
        <v>293</v>
      </c>
      <c r="AV99" t="s">
        <v>36</v>
      </c>
    </row>
    <row r="100" spans="1:48" x14ac:dyDescent="0.2">
      <c r="A100" t="s">
        <v>295</v>
      </c>
      <c r="B100">
        <v>2005</v>
      </c>
      <c r="C100">
        <v>2005</v>
      </c>
      <c r="D100" t="s">
        <v>296</v>
      </c>
      <c r="E100" t="s">
        <v>90</v>
      </c>
      <c r="F100" t="s">
        <v>170</v>
      </c>
      <c r="G100" t="s">
        <v>36</v>
      </c>
      <c r="H100">
        <v>57016.066986507736</v>
      </c>
      <c r="I100">
        <v>0</v>
      </c>
      <c r="J100">
        <v>57016.066986507736</v>
      </c>
      <c r="K100">
        <v>2836202.0981118931</v>
      </c>
      <c r="L100">
        <v>426167</v>
      </c>
      <c r="N100">
        <v>3262369.0981118931</v>
      </c>
      <c r="O100">
        <v>163647.65419497225</v>
      </c>
      <c r="P100">
        <v>0</v>
      </c>
      <c r="Q100">
        <v>0</v>
      </c>
      <c r="R100">
        <v>75111</v>
      </c>
      <c r="S100">
        <v>238758.65419497225</v>
      </c>
      <c r="T100">
        <v>3501127.7523068655</v>
      </c>
      <c r="V100">
        <v>3558143.8192933733</v>
      </c>
      <c r="W100">
        <v>3562397.5999999996</v>
      </c>
      <c r="X100">
        <v>0</v>
      </c>
      <c r="AB100">
        <v>3562397.5999999996</v>
      </c>
      <c r="AC100">
        <v>-4253.7807066263631</v>
      </c>
      <c r="AD100">
        <v>0</v>
      </c>
      <c r="AE100">
        <v>-4253.7807066263631</v>
      </c>
      <c r="AF100">
        <v>-61269.847693134099</v>
      </c>
      <c r="AG100">
        <v>57016.066986507736</v>
      </c>
      <c r="AH100">
        <v>0</v>
      </c>
      <c r="AI100">
        <v>0</v>
      </c>
      <c r="AJ100">
        <v>0</v>
      </c>
      <c r="AL100" t="s">
        <v>111</v>
      </c>
      <c r="AM100">
        <v>-4253.7807066263631</v>
      </c>
      <c r="AN100" t="s">
        <v>111</v>
      </c>
      <c r="AO100">
        <v>159</v>
      </c>
      <c r="AP100">
        <v>159</v>
      </c>
      <c r="AQ100">
        <v>-1.2149744332589922E-3</v>
      </c>
      <c r="AS100" t="s">
        <v>112</v>
      </c>
      <c r="AT100" t="s">
        <v>112</v>
      </c>
      <c r="AU100" t="s">
        <v>295</v>
      </c>
      <c r="AV100" t="s">
        <v>36</v>
      </c>
    </row>
    <row r="101" spans="1:48" x14ac:dyDescent="0.2">
      <c r="A101" t="s">
        <v>297</v>
      </c>
      <c r="B101">
        <v>2118</v>
      </c>
      <c r="C101">
        <v>2118</v>
      </c>
      <c r="D101" t="s">
        <v>298</v>
      </c>
      <c r="F101" t="s">
        <v>170</v>
      </c>
      <c r="G101" t="s">
        <v>36</v>
      </c>
      <c r="H101">
        <v>62357.522748933756</v>
      </c>
      <c r="I101">
        <v>0</v>
      </c>
      <c r="J101">
        <v>62357.522748933756</v>
      </c>
      <c r="K101">
        <v>1734361.653799885</v>
      </c>
      <c r="L101">
        <v>295139</v>
      </c>
      <c r="N101">
        <v>2029500.653799885</v>
      </c>
      <c r="O101">
        <v>27353.261416666664</v>
      </c>
      <c r="P101">
        <v>0</v>
      </c>
      <c r="Q101">
        <v>0</v>
      </c>
      <c r="R101">
        <v>22311</v>
      </c>
      <c r="S101">
        <v>49664.261416666661</v>
      </c>
      <c r="T101">
        <v>2079164.9152165516</v>
      </c>
      <c r="V101">
        <v>2141522.4379654853</v>
      </c>
      <c r="W101">
        <v>2030591.97</v>
      </c>
      <c r="X101">
        <v>-21459.19</v>
      </c>
      <c r="AB101">
        <v>2009132.78</v>
      </c>
      <c r="AC101">
        <v>132389.65796548524</v>
      </c>
      <c r="AD101">
        <v>43.650265924253631</v>
      </c>
      <c r="AE101">
        <v>132433.30823140949</v>
      </c>
      <c r="AF101">
        <v>70075.785482475738</v>
      </c>
      <c r="AG101">
        <v>62357.522748933756</v>
      </c>
      <c r="AH101">
        <v>62357.522748933756</v>
      </c>
      <c r="AI101">
        <v>101475.03268999426</v>
      </c>
      <c r="AJ101">
        <v>43.650265924253631</v>
      </c>
      <c r="AL101" t="s">
        <v>116</v>
      </c>
      <c r="AM101">
        <v>132433.30823140949</v>
      </c>
      <c r="AN101" t="s">
        <v>116</v>
      </c>
      <c r="AO101">
        <v>129</v>
      </c>
      <c r="AP101">
        <v>137</v>
      </c>
      <c r="AQ101">
        <v>6.3695432364303889E-2</v>
      </c>
      <c r="AS101" t="s">
        <v>112</v>
      </c>
      <c r="AT101" t="s">
        <v>112</v>
      </c>
      <c r="AU101" t="s">
        <v>297</v>
      </c>
      <c r="AV101" t="s">
        <v>36</v>
      </c>
    </row>
    <row r="102" spans="1:48" x14ac:dyDescent="0.2">
      <c r="A102" t="s">
        <v>299</v>
      </c>
      <c r="B102">
        <v>2115</v>
      </c>
      <c r="C102">
        <v>2115</v>
      </c>
      <c r="D102" t="s">
        <v>300</v>
      </c>
      <c r="E102" t="s">
        <v>90</v>
      </c>
      <c r="F102" t="s">
        <v>170</v>
      </c>
      <c r="G102" t="s">
        <v>36</v>
      </c>
      <c r="H102">
        <v>216645.99396751972</v>
      </c>
      <c r="I102">
        <v>0</v>
      </c>
      <c r="J102">
        <v>216645.99396751972</v>
      </c>
      <c r="K102">
        <v>1583595.5130082665</v>
      </c>
      <c r="L102">
        <v>339562</v>
      </c>
      <c r="N102">
        <v>1923157.5130082665</v>
      </c>
      <c r="O102">
        <v>14501.582</v>
      </c>
      <c r="P102">
        <v>0</v>
      </c>
      <c r="Q102">
        <v>0</v>
      </c>
      <c r="R102">
        <v>26106.92</v>
      </c>
      <c r="S102">
        <v>40608.502</v>
      </c>
      <c r="T102">
        <v>1963766.0150082665</v>
      </c>
      <c r="V102">
        <v>2180412.0089757862</v>
      </c>
      <c r="W102">
        <v>1912409.5</v>
      </c>
      <c r="X102">
        <v>0</v>
      </c>
      <c r="AB102">
        <v>1912409.5</v>
      </c>
      <c r="AC102">
        <v>268002.50897578616</v>
      </c>
      <c r="AD102">
        <v>151.65219577726381</v>
      </c>
      <c r="AE102">
        <v>268154.16117156344</v>
      </c>
      <c r="AF102">
        <v>51508.167204043712</v>
      </c>
      <c r="AG102">
        <v>216645.99396751972</v>
      </c>
      <c r="AH102">
        <v>216645.99396751972</v>
      </c>
      <c r="AI102">
        <v>96157.875650413334</v>
      </c>
      <c r="AJ102">
        <v>151.65219577726381</v>
      </c>
      <c r="AL102" t="s">
        <v>116</v>
      </c>
      <c r="AM102">
        <v>268154.16117156344</v>
      </c>
      <c r="AN102" t="s">
        <v>116</v>
      </c>
      <c r="AO102">
        <v>74</v>
      </c>
      <c r="AP102">
        <v>82</v>
      </c>
      <c r="AQ102">
        <v>0.13655097354886989</v>
      </c>
      <c r="AS102" t="s">
        <v>112</v>
      </c>
      <c r="AT102" t="s">
        <v>112</v>
      </c>
      <c r="AU102" t="s">
        <v>299</v>
      </c>
      <c r="AV102" t="s">
        <v>36</v>
      </c>
    </row>
    <row r="103" spans="1:48" x14ac:dyDescent="0.2">
      <c r="A103" t="s">
        <v>301</v>
      </c>
      <c r="B103">
        <v>2441</v>
      </c>
      <c r="C103">
        <v>2441</v>
      </c>
      <c r="D103" t="s">
        <v>302</v>
      </c>
      <c r="E103" t="s">
        <v>90</v>
      </c>
      <c r="F103" t="s">
        <v>170</v>
      </c>
      <c r="G103" t="s">
        <v>36</v>
      </c>
      <c r="H103">
        <v>278733.65058221715</v>
      </c>
      <c r="I103">
        <v>0</v>
      </c>
      <c r="J103">
        <v>278733.65058221715</v>
      </c>
      <c r="K103">
        <v>1860573.4878465072</v>
      </c>
      <c r="L103">
        <v>429232.53</v>
      </c>
      <c r="N103">
        <v>2289806.017846507</v>
      </c>
      <c r="O103">
        <v>11562.663333333334</v>
      </c>
      <c r="P103">
        <v>0</v>
      </c>
      <c r="Q103">
        <v>0</v>
      </c>
      <c r="R103">
        <v>17080</v>
      </c>
      <c r="S103">
        <v>28642.663333333334</v>
      </c>
      <c r="T103">
        <v>2318448.6811798406</v>
      </c>
      <c r="V103">
        <v>2597182.3317620577</v>
      </c>
      <c r="W103">
        <v>2115115.4499999997</v>
      </c>
      <c r="X103">
        <v>-1093.45</v>
      </c>
      <c r="AB103">
        <v>2114021.9999999995</v>
      </c>
      <c r="AC103">
        <v>483160.33176205819</v>
      </c>
      <c r="AD103">
        <v>195.11355540755198</v>
      </c>
      <c r="AE103">
        <v>483355.44531746575</v>
      </c>
      <c r="AF103">
        <v>204621.79473524861</v>
      </c>
      <c r="AG103">
        <v>278733.65058221715</v>
      </c>
      <c r="AH103">
        <v>278733.65058221715</v>
      </c>
      <c r="AI103">
        <v>114490.30089232535</v>
      </c>
      <c r="AJ103">
        <v>195.11355540755198</v>
      </c>
      <c r="AL103" t="s">
        <v>116</v>
      </c>
      <c r="AM103">
        <v>483355.44531746575</v>
      </c>
      <c r="AN103" t="s">
        <v>116</v>
      </c>
      <c r="AO103">
        <v>28</v>
      </c>
      <c r="AP103">
        <v>32</v>
      </c>
      <c r="AQ103">
        <v>0.20848227059806643</v>
      </c>
      <c r="AS103" t="s">
        <v>112</v>
      </c>
      <c r="AT103" t="s">
        <v>112</v>
      </c>
      <c r="AU103" t="s">
        <v>301</v>
      </c>
      <c r="AV103" t="s">
        <v>36</v>
      </c>
    </row>
    <row r="104" spans="1:48" x14ac:dyDescent="0.2">
      <c r="A104" t="s">
        <v>303</v>
      </c>
      <c r="B104">
        <v>2321</v>
      </c>
      <c r="C104">
        <v>2321</v>
      </c>
      <c r="D104" t="s">
        <v>304</v>
      </c>
      <c r="E104" t="s">
        <v>90</v>
      </c>
      <c r="F104" t="s">
        <v>170</v>
      </c>
      <c r="G104" t="s">
        <v>36</v>
      </c>
      <c r="H104">
        <v>38324.819269166299</v>
      </c>
      <c r="I104">
        <v>0</v>
      </c>
      <c r="J104">
        <v>38324.819269166299</v>
      </c>
      <c r="K104">
        <v>1100757.783869561</v>
      </c>
      <c r="L104">
        <v>213096</v>
      </c>
      <c r="N104">
        <v>1313853.783869561</v>
      </c>
      <c r="O104">
        <v>22694.813333333332</v>
      </c>
      <c r="P104">
        <v>0</v>
      </c>
      <c r="Q104">
        <v>0</v>
      </c>
      <c r="R104">
        <v>13054</v>
      </c>
      <c r="S104">
        <v>35748.813333333332</v>
      </c>
      <c r="T104">
        <v>1349602.5972028943</v>
      </c>
      <c r="V104">
        <v>1387927.4164720606</v>
      </c>
      <c r="W104">
        <v>1314273.52</v>
      </c>
      <c r="X104">
        <v>-4905</v>
      </c>
      <c r="AB104">
        <v>1309368.52</v>
      </c>
      <c r="AC104">
        <v>78558.896472060587</v>
      </c>
      <c r="AD104">
        <v>26.827373488416409</v>
      </c>
      <c r="AE104">
        <v>78585.723845549001</v>
      </c>
      <c r="AF104">
        <v>40260.904576382702</v>
      </c>
      <c r="AG104">
        <v>38324.819269166299</v>
      </c>
      <c r="AH104">
        <v>38324.819269166299</v>
      </c>
      <c r="AI104">
        <v>65692.689193478058</v>
      </c>
      <c r="AJ104">
        <v>26.827373488416409</v>
      </c>
      <c r="AL104" t="s">
        <v>116</v>
      </c>
      <c r="AM104">
        <v>78585.723845549001</v>
      </c>
      <c r="AN104" t="s">
        <v>116</v>
      </c>
      <c r="AO104">
        <v>139</v>
      </c>
      <c r="AP104">
        <v>138</v>
      </c>
      <c r="AQ104">
        <v>5.8228788243606729E-2</v>
      </c>
      <c r="AS104" t="s">
        <v>112</v>
      </c>
      <c r="AT104" t="s">
        <v>112</v>
      </c>
      <c r="AU104" t="s">
        <v>303</v>
      </c>
      <c r="AV104" t="s">
        <v>36</v>
      </c>
    </row>
    <row r="105" spans="1:48" x14ac:dyDescent="0.2">
      <c r="A105" t="s">
        <v>305</v>
      </c>
      <c r="B105">
        <v>2189</v>
      </c>
      <c r="C105">
        <v>2189</v>
      </c>
      <c r="D105" t="s">
        <v>306</v>
      </c>
      <c r="E105" t="s">
        <v>90</v>
      </c>
      <c r="F105" t="s">
        <v>170</v>
      </c>
      <c r="G105" t="s">
        <v>36</v>
      </c>
      <c r="H105">
        <v>-9378.2937163710594</v>
      </c>
      <c r="I105">
        <v>0</v>
      </c>
      <c r="J105">
        <v>-9378.2937163710594</v>
      </c>
      <c r="K105">
        <v>1902340.9710084838</v>
      </c>
      <c r="L105">
        <v>383618</v>
      </c>
      <c r="N105">
        <v>2285958.9710084838</v>
      </c>
      <c r="O105">
        <v>26359.928500000005</v>
      </c>
      <c r="P105">
        <v>126780.14</v>
      </c>
      <c r="Q105">
        <v>0</v>
      </c>
      <c r="R105">
        <v>15540</v>
      </c>
      <c r="S105">
        <v>168680.06849999999</v>
      </c>
      <c r="T105">
        <v>2454639.0395084838</v>
      </c>
      <c r="V105">
        <v>2445260.7457921128</v>
      </c>
      <c r="W105">
        <v>2141761.23</v>
      </c>
      <c r="X105">
        <v>-12069.25</v>
      </c>
      <c r="AB105">
        <v>2129691.98</v>
      </c>
      <c r="AC105">
        <v>315568.7657921128</v>
      </c>
      <c r="AD105">
        <v>0</v>
      </c>
      <c r="AE105">
        <v>315568.7657921128</v>
      </c>
      <c r="AF105">
        <v>324947.05950848386</v>
      </c>
      <c r="AG105">
        <v>-9378.2937163710594</v>
      </c>
      <c r="AH105">
        <v>0</v>
      </c>
      <c r="AI105">
        <v>0</v>
      </c>
      <c r="AJ105">
        <v>0</v>
      </c>
      <c r="AL105" t="s">
        <v>116</v>
      </c>
      <c r="AM105">
        <v>315568.7657921128</v>
      </c>
      <c r="AN105" t="s">
        <v>116</v>
      </c>
      <c r="AO105">
        <v>63</v>
      </c>
      <c r="AP105">
        <v>90</v>
      </c>
      <c r="AQ105">
        <v>0.12856015109060687</v>
      </c>
      <c r="AS105" t="s">
        <v>112</v>
      </c>
      <c r="AT105" t="s">
        <v>112</v>
      </c>
      <c r="AU105" t="s">
        <v>305</v>
      </c>
      <c r="AV105" t="s">
        <v>36</v>
      </c>
    </row>
    <row r="106" spans="1:48" x14ac:dyDescent="0.2">
      <c r="A106" t="s">
        <v>307</v>
      </c>
      <c r="B106">
        <v>2119</v>
      </c>
      <c r="C106">
        <v>2119</v>
      </c>
      <c r="D106" t="s">
        <v>308</v>
      </c>
      <c r="E106" t="s">
        <v>90</v>
      </c>
      <c r="F106" t="s">
        <v>170</v>
      </c>
      <c r="G106" t="s">
        <v>36</v>
      </c>
      <c r="H106">
        <v>-35377.227929868735</v>
      </c>
      <c r="I106">
        <v>0</v>
      </c>
      <c r="J106">
        <v>-35377.227929868735</v>
      </c>
      <c r="K106">
        <v>1919582.6318201749</v>
      </c>
      <c r="L106">
        <v>359142.5</v>
      </c>
      <c r="N106">
        <v>2278725.1318201749</v>
      </c>
      <c r="O106">
        <v>50064.832499999997</v>
      </c>
      <c r="P106">
        <v>0</v>
      </c>
      <c r="Q106">
        <v>0</v>
      </c>
      <c r="R106">
        <v>18720</v>
      </c>
      <c r="S106">
        <v>68784.83249999999</v>
      </c>
      <c r="T106">
        <v>2347509.9643201749</v>
      </c>
      <c r="V106">
        <v>2312132.7363903061</v>
      </c>
      <c r="W106">
        <v>2254158.2199999997</v>
      </c>
      <c r="X106">
        <v>-13241.11</v>
      </c>
      <c r="AB106">
        <v>2240917.11</v>
      </c>
      <c r="AC106">
        <v>71215.626390306279</v>
      </c>
      <c r="AD106">
        <v>0</v>
      </c>
      <c r="AE106">
        <v>71215.626390306279</v>
      </c>
      <c r="AF106">
        <v>106592.85432017501</v>
      </c>
      <c r="AG106">
        <v>-35377.227929868735</v>
      </c>
      <c r="AH106">
        <v>0</v>
      </c>
      <c r="AI106">
        <v>0</v>
      </c>
      <c r="AJ106">
        <v>0</v>
      </c>
      <c r="AL106" t="s">
        <v>116</v>
      </c>
      <c r="AM106">
        <v>71215.626390306279</v>
      </c>
      <c r="AN106" t="s">
        <v>116</v>
      </c>
      <c r="AO106">
        <v>144</v>
      </c>
      <c r="AP106">
        <v>146</v>
      </c>
      <c r="AQ106">
        <v>3.0336666285857451E-2</v>
      </c>
      <c r="AS106" t="s">
        <v>112</v>
      </c>
      <c r="AT106" t="s">
        <v>112</v>
      </c>
      <c r="AU106" t="s">
        <v>307</v>
      </c>
      <c r="AV106" t="s">
        <v>36</v>
      </c>
    </row>
    <row r="107" spans="1:48" x14ac:dyDescent="0.2">
      <c r="A107" t="s">
        <v>309</v>
      </c>
      <c r="B107">
        <v>2462</v>
      </c>
      <c r="C107">
        <v>2462</v>
      </c>
      <c r="D107" t="s">
        <v>310</v>
      </c>
      <c r="F107" t="s">
        <v>170</v>
      </c>
      <c r="G107" t="s">
        <v>115</v>
      </c>
      <c r="H107">
        <v>601265.96644394565</v>
      </c>
      <c r="I107">
        <v>0</v>
      </c>
      <c r="J107">
        <v>601265.96644394565</v>
      </c>
      <c r="K107">
        <v>1614969.17284541</v>
      </c>
      <c r="L107">
        <v>203336</v>
      </c>
      <c r="N107">
        <v>1818305.17284541</v>
      </c>
      <c r="O107">
        <v>7691.2669999999998</v>
      </c>
      <c r="P107">
        <v>0</v>
      </c>
      <c r="Q107">
        <v>0</v>
      </c>
      <c r="R107">
        <v>49779</v>
      </c>
      <c r="S107">
        <v>57470.267</v>
      </c>
      <c r="T107">
        <v>1875775.4398454099</v>
      </c>
      <c r="V107">
        <v>2477041.4062893558</v>
      </c>
      <c r="W107">
        <v>1754498.68</v>
      </c>
      <c r="X107">
        <v>0</v>
      </c>
      <c r="AB107">
        <v>1754498.68</v>
      </c>
      <c r="AC107">
        <v>722542.72628935589</v>
      </c>
      <c r="AD107">
        <v>0</v>
      </c>
      <c r="AE107">
        <v>722542.72628935589</v>
      </c>
      <c r="AF107">
        <v>121276.75984541024</v>
      </c>
      <c r="AG107">
        <v>601265.96644394565</v>
      </c>
      <c r="AH107">
        <v>0</v>
      </c>
      <c r="AI107">
        <v>0</v>
      </c>
      <c r="AJ107">
        <v>0</v>
      </c>
      <c r="AL107" t="s">
        <v>116</v>
      </c>
      <c r="AM107">
        <v>722542.72628935589</v>
      </c>
      <c r="AN107" t="s">
        <v>116</v>
      </c>
      <c r="AO107">
        <v>13</v>
      </c>
      <c r="AP107">
        <v>4</v>
      </c>
      <c r="AQ107">
        <v>0.38519681564276342</v>
      </c>
      <c r="AS107" t="s">
        <v>112</v>
      </c>
      <c r="AT107" t="s">
        <v>117</v>
      </c>
      <c r="AU107" t="s">
        <v>309</v>
      </c>
      <c r="AV107" t="s">
        <v>36</v>
      </c>
    </row>
    <row r="108" spans="1:48" x14ac:dyDescent="0.2">
      <c r="A108" t="s">
        <v>311</v>
      </c>
      <c r="B108">
        <v>2127</v>
      </c>
      <c r="C108">
        <v>2127</v>
      </c>
      <c r="D108" t="s">
        <v>312</v>
      </c>
      <c r="E108" t="s">
        <v>90</v>
      </c>
      <c r="F108" t="s">
        <v>170</v>
      </c>
      <c r="G108" t="s">
        <v>115</v>
      </c>
      <c r="H108">
        <v>364490.49888953613</v>
      </c>
      <c r="I108">
        <v>11244.376744186069</v>
      </c>
      <c r="J108">
        <v>375734.87563372217</v>
      </c>
      <c r="K108">
        <v>2202459.1065610601</v>
      </c>
      <c r="L108">
        <v>421898</v>
      </c>
      <c r="N108">
        <v>2624357.1065610601</v>
      </c>
      <c r="O108">
        <v>23395.903000000002</v>
      </c>
      <c r="P108">
        <v>0</v>
      </c>
      <c r="Q108">
        <v>0</v>
      </c>
      <c r="R108">
        <v>20644</v>
      </c>
      <c r="S108">
        <v>44039.903000000006</v>
      </c>
      <c r="T108">
        <v>2668397.00956106</v>
      </c>
      <c r="V108">
        <v>3044131.8851947822</v>
      </c>
      <c r="W108">
        <v>2491035.09</v>
      </c>
      <c r="X108">
        <v>0</v>
      </c>
      <c r="AB108">
        <v>2491035.09</v>
      </c>
      <c r="AC108">
        <v>553096.79519478232</v>
      </c>
      <c r="AD108">
        <v>0</v>
      </c>
      <c r="AE108">
        <v>553096.79519478232</v>
      </c>
      <c r="AF108">
        <v>177361.91956106015</v>
      </c>
      <c r="AG108">
        <v>375734.87563372217</v>
      </c>
      <c r="AH108">
        <v>0</v>
      </c>
      <c r="AI108">
        <v>0</v>
      </c>
      <c r="AJ108">
        <v>0</v>
      </c>
      <c r="AL108" t="s">
        <v>116</v>
      </c>
      <c r="AM108">
        <v>553096.79519478232</v>
      </c>
      <c r="AN108" t="s">
        <v>116</v>
      </c>
      <c r="AO108">
        <v>20</v>
      </c>
      <c r="AP108">
        <v>34</v>
      </c>
      <c r="AQ108">
        <v>0.20727680072080593</v>
      </c>
      <c r="AS108" t="s">
        <v>112</v>
      </c>
      <c r="AT108" t="s">
        <v>117</v>
      </c>
      <c r="AU108" t="s">
        <v>311</v>
      </c>
      <c r="AV108" t="s">
        <v>36</v>
      </c>
    </row>
    <row r="109" spans="1:48" x14ac:dyDescent="0.2">
      <c r="A109" t="s">
        <v>313</v>
      </c>
      <c r="B109">
        <v>2129</v>
      </c>
      <c r="C109">
        <v>2129</v>
      </c>
      <c r="D109" t="s">
        <v>314</v>
      </c>
      <c r="F109" t="s">
        <v>170</v>
      </c>
      <c r="G109" t="s">
        <v>115</v>
      </c>
      <c r="H109">
        <v>85496.642078891164</v>
      </c>
      <c r="I109">
        <v>-1049</v>
      </c>
      <c r="J109">
        <v>84447.642078891164</v>
      </c>
      <c r="K109">
        <v>1352389.1729244411</v>
      </c>
      <c r="L109">
        <v>238052</v>
      </c>
      <c r="N109">
        <v>1590441.1729244411</v>
      </c>
      <c r="O109">
        <v>149950.42705932856</v>
      </c>
      <c r="P109">
        <v>0</v>
      </c>
      <c r="Q109">
        <v>0</v>
      </c>
      <c r="R109">
        <v>19987</v>
      </c>
      <c r="S109">
        <v>169937.42705932856</v>
      </c>
      <c r="T109">
        <v>1760378.5999837697</v>
      </c>
      <c r="V109">
        <v>1844826.2420626609</v>
      </c>
      <c r="W109">
        <v>1697487.0699999998</v>
      </c>
      <c r="X109">
        <v>0</v>
      </c>
      <c r="AB109">
        <v>1697487.0699999998</v>
      </c>
      <c r="AC109">
        <v>147339.17206266103</v>
      </c>
      <c r="AD109">
        <v>0</v>
      </c>
      <c r="AE109">
        <v>147339.17206266103</v>
      </c>
      <c r="AF109">
        <v>62891.529983769869</v>
      </c>
      <c r="AG109">
        <v>84447.642078891164</v>
      </c>
      <c r="AH109">
        <v>0</v>
      </c>
      <c r="AI109">
        <v>0</v>
      </c>
      <c r="AJ109">
        <v>0</v>
      </c>
      <c r="AL109" t="s">
        <v>116</v>
      </c>
      <c r="AM109">
        <v>147339.17206266103</v>
      </c>
      <c r="AN109" t="s">
        <v>116</v>
      </c>
      <c r="AO109">
        <v>121</v>
      </c>
      <c r="AP109">
        <v>124</v>
      </c>
      <c r="AQ109">
        <v>8.3697434213310398E-2</v>
      </c>
      <c r="AS109" t="s">
        <v>112</v>
      </c>
      <c r="AT109" t="s">
        <v>117</v>
      </c>
      <c r="AU109" t="s">
        <v>313</v>
      </c>
      <c r="AV109" t="s">
        <v>36</v>
      </c>
    </row>
    <row r="110" spans="1:48" x14ac:dyDescent="0.2">
      <c r="A110" t="s">
        <v>315</v>
      </c>
      <c r="B110">
        <v>2128</v>
      </c>
      <c r="C110">
        <v>2128</v>
      </c>
      <c r="D110" t="s">
        <v>316</v>
      </c>
      <c r="F110" t="s">
        <v>170</v>
      </c>
      <c r="G110" t="s">
        <v>115</v>
      </c>
      <c r="H110">
        <v>155676.40824038791</v>
      </c>
      <c r="I110">
        <v>0</v>
      </c>
      <c r="J110">
        <v>155676.40824038791</v>
      </c>
      <c r="K110">
        <v>1608809.8343085786</v>
      </c>
      <c r="L110">
        <v>250713</v>
      </c>
      <c r="N110">
        <v>1859522.8343085786</v>
      </c>
      <c r="O110">
        <v>140621.02875490501</v>
      </c>
      <c r="P110">
        <v>0</v>
      </c>
      <c r="Q110">
        <v>0</v>
      </c>
      <c r="R110">
        <v>29586</v>
      </c>
      <c r="S110">
        <v>170207.02875490501</v>
      </c>
      <c r="T110">
        <v>2029729.8630634837</v>
      </c>
      <c r="V110">
        <v>2185406.2713038716</v>
      </c>
      <c r="W110">
        <v>1716123.37</v>
      </c>
      <c r="X110">
        <v>0</v>
      </c>
      <c r="AB110">
        <v>1716123.37</v>
      </c>
      <c r="AC110">
        <v>469282.90130387153</v>
      </c>
      <c r="AD110">
        <v>0</v>
      </c>
      <c r="AE110">
        <v>469282.90130387153</v>
      </c>
      <c r="AF110">
        <v>313606.49306348362</v>
      </c>
      <c r="AG110">
        <v>155676.40824038791</v>
      </c>
      <c r="AH110">
        <v>0</v>
      </c>
      <c r="AI110">
        <v>0</v>
      </c>
      <c r="AJ110">
        <v>0</v>
      </c>
      <c r="AL110" t="s">
        <v>116</v>
      </c>
      <c r="AM110">
        <v>469282.90130387153</v>
      </c>
      <c r="AN110" t="s">
        <v>116</v>
      </c>
      <c r="AO110">
        <v>30</v>
      </c>
      <c r="AP110">
        <v>19</v>
      </c>
      <c r="AQ110">
        <v>0.23120460995512968</v>
      </c>
      <c r="AS110" t="s">
        <v>112</v>
      </c>
      <c r="AT110" t="s">
        <v>117</v>
      </c>
      <c r="AU110" t="s">
        <v>315</v>
      </c>
      <c r="AV110" t="s">
        <v>36</v>
      </c>
    </row>
    <row r="111" spans="1:48" x14ac:dyDescent="0.2">
      <c r="A111" t="s">
        <v>317</v>
      </c>
      <c r="B111">
        <v>2420</v>
      </c>
      <c r="C111">
        <v>2420</v>
      </c>
      <c r="D111" t="s">
        <v>318</v>
      </c>
      <c r="F111" t="s">
        <v>170</v>
      </c>
      <c r="G111" t="s">
        <v>36</v>
      </c>
      <c r="H111">
        <v>91100.787376918161</v>
      </c>
      <c r="I111">
        <v>0</v>
      </c>
      <c r="J111">
        <v>91100.787376918161</v>
      </c>
      <c r="K111">
        <v>1478663.5053904641</v>
      </c>
      <c r="L111">
        <v>183721</v>
      </c>
      <c r="N111">
        <v>1662384.5053904641</v>
      </c>
      <c r="O111">
        <v>4989.7209999999995</v>
      </c>
      <c r="P111">
        <v>0</v>
      </c>
      <c r="Q111">
        <v>0</v>
      </c>
      <c r="R111">
        <v>18600</v>
      </c>
      <c r="S111">
        <v>23589.720999999998</v>
      </c>
      <c r="T111">
        <v>1685974.226390464</v>
      </c>
      <c r="V111">
        <v>1777075.0137673821</v>
      </c>
      <c r="W111">
        <v>1546265.7</v>
      </c>
      <c r="X111">
        <v>-3827.2</v>
      </c>
      <c r="AB111">
        <v>1542438.5</v>
      </c>
      <c r="AC111">
        <v>234636.51376738213</v>
      </c>
      <c r="AD111">
        <v>63.770551163842711</v>
      </c>
      <c r="AE111">
        <v>234700.28431854598</v>
      </c>
      <c r="AF111">
        <v>143599.49694162782</v>
      </c>
      <c r="AG111">
        <v>91100.787376918161</v>
      </c>
      <c r="AH111">
        <v>91100.787376918161</v>
      </c>
      <c r="AI111">
        <v>83119.225269523216</v>
      </c>
      <c r="AJ111">
        <v>63.770551163842711</v>
      </c>
      <c r="AL111" t="s">
        <v>116</v>
      </c>
      <c r="AM111">
        <v>234700.28431854598</v>
      </c>
      <c r="AN111" t="s">
        <v>116</v>
      </c>
      <c r="AO111">
        <v>94</v>
      </c>
      <c r="AP111">
        <v>79</v>
      </c>
      <c r="AQ111">
        <v>0.13920751613209445</v>
      </c>
      <c r="AS111" t="s">
        <v>112</v>
      </c>
      <c r="AT111" t="s">
        <v>112</v>
      </c>
      <c r="AU111" t="s">
        <v>317</v>
      </c>
      <c r="AV111" t="s">
        <v>36</v>
      </c>
    </row>
    <row r="112" spans="1:48" x14ac:dyDescent="0.2">
      <c r="A112" t="s">
        <v>319</v>
      </c>
      <c r="B112">
        <v>2004</v>
      </c>
      <c r="C112">
        <v>2004</v>
      </c>
      <c r="D112" t="s">
        <v>320</v>
      </c>
      <c r="E112" t="s">
        <v>90</v>
      </c>
      <c r="F112" t="s">
        <v>170</v>
      </c>
      <c r="G112" t="s">
        <v>36</v>
      </c>
      <c r="H112">
        <v>113276.84827502024</v>
      </c>
      <c r="I112">
        <v>0</v>
      </c>
      <c r="J112">
        <v>113276.84827502024</v>
      </c>
      <c r="K112">
        <v>1522597.34310823</v>
      </c>
      <c r="L112">
        <v>271192</v>
      </c>
      <c r="N112">
        <v>1793789.34310823</v>
      </c>
      <c r="O112">
        <v>13079.160166666668</v>
      </c>
      <c r="P112">
        <v>0</v>
      </c>
      <c r="Q112">
        <v>0</v>
      </c>
      <c r="R112">
        <v>32011</v>
      </c>
      <c r="S112">
        <v>45090.160166666668</v>
      </c>
      <c r="T112">
        <v>1838879.5032748966</v>
      </c>
      <c r="V112">
        <v>1952156.3515499169</v>
      </c>
      <c r="W112">
        <v>1769380.27</v>
      </c>
      <c r="X112">
        <v>-10045</v>
      </c>
      <c r="AB112">
        <v>1759335.27</v>
      </c>
      <c r="AC112">
        <v>192821.08154991688</v>
      </c>
      <c r="AD112">
        <v>79.293793792514165</v>
      </c>
      <c r="AE112">
        <v>192900.3753437094</v>
      </c>
      <c r="AF112">
        <v>79623.52706868916</v>
      </c>
      <c r="AG112">
        <v>113276.84827502024</v>
      </c>
      <c r="AH112">
        <v>113276.84827502024</v>
      </c>
      <c r="AI112">
        <v>89689.467155411505</v>
      </c>
      <c r="AJ112">
        <v>79.293793792514165</v>
      </c>
      <c r="AL112" t="s">
        <v>116</v>
      </c>
      <c r="AM112">
        <v>192900.3753437094</v>
      </c>
      <c r="AN112" t="s">
        <v>116</v>
      </c>
      <c r="AO112">
        <v>107</v>
      </c>
      <c r="AP112">
        <v>108</v>
      </c>
      <c r="AQ112">
        <v>0.10490104163985151</v>
      </c>
      <c r="AS112" t="s">
        <v>112</v>
      </c>
      <c r="AT112" t="s">
        <v>112</v>
      </c>
      <c r="AU112" t="s">
        <v>319</v>
      </c>
      <c r="AV112" t="s">
        <v>36</v>
      </c>
    </row>
    <row r="113" spans="1:48" x14ac:dyDescent="0.2">
      <c r="A113" t="s">
        <v>321</v>
      </c>
      <c r="B113">
        <v>2133</v>
      </c>
      <c r="C113">
        <v>2133</v>
      </c>
      <c r="D113" t="s">
        <v>322</v>
      </c>
      <c r="F113" t="s">
        <v>170</v>
      </c>
      <c r="G113" t="s">
        <v>115</v>
      </c>
      <c r="H113">
        <v>386880.823361855</v>
      </c>
      <c r="I113">
        <v>0</v>
      </c>
      <c r="J113">
        <v>386880.823361855</v>
      </c>
      <c r="K113">
        <v>2059509.1607045797</v>
      </c>
      <c r="L113">
        <v>392265</v>
      </c>
      <c r="N113">
        <v>2451774.1607045797</v>
      </c>
      <c r="O113">
        <v>722</v>
      </c>
      <c r="P113">
        <v>0</v>
      </c>
      <c r="Q113">
        <v>0</v>
      </c>
      <c r="R113">
        <v>19180</v>
      </c>
      <c r="S113">
        <v>19902</v>
      </c>
      <c r="T113">
        <v>2471676.1607045797</v>
      </c>
      <c r="V113">
        <v>2858556.9840664347</v>
      </c>
      <c r="W113">
        <v>2321139.35</v>
      </c>
      <c r="X113">
        <v>0</v>
      </c>
      <c r="AB113">
        <v>2321139.35</v>
      </c>
      <c r="AC113">
        <v>537417.63406643458</v>
      </c>
      <c r="AD113">
        <v>0</v>
      </c>
      <c r="AE113">
        <v>537417.63406643458</v>
      </c>
      <c r="AF113">
        <v>150536.81070457958</v>
      </c>
      <c r="AG113">
        <v>386880.823361855</v>
      </c>
      <c r="AH113">
        <v>0</v>
      </c>
      <c r="AI113">
        <v>0</v>
      </c>
      <c r="AJ113">
        <v>0</v>
      </c>
      <c r="AL113" t="s">
        <v>116</v>
      </c>
      <c r="AM113">
        <v>537417.63406643458</v>
      </c>
      <c r="AN113" t="s">
        <v>116</v>
      </c>
      <c r="AO113">
        <v>22</v>
      </c>
      <c r="AP113">
        <v>24</v>
      </c>
      <c r="AQ113">
        <v>0.21743043955776048</v>
      </c>
      <c r="AS113" t="s">
        <v>112</v>
      </c>
      <c r="AT113" t="s">
        <v>117</v>
      </c>
      <c r="AU113" t="s">
        <v>321</v>
      </c>
      <c r="AV113" t="s">
        <v>36</v>
      </c>
    </row>
    <row r="114" spans="1:48" x14ac:dyDescent="0.2">
      <c r="A114" t="s">
        <v>323</v>
      </c>
      <c r="B114">
        <v>3322</v>
      </c>
      <c r="C114">
        <v>3322</v>
      </c>
      <c r="D114" t="s">
        <v>324</v>
      </c>
      <c r="E114" t="s">
        <v>90</v>
      </c>
      <c r="F114" t="s">
        <v>170</v>
      </c>
      <c r="G114" t="s">
        <v>115</v>
      </c>
      <c r="H114">
        <v>191583.12129873037</v>
      </c>
      <c r="I114">
        <v>-5418.436363636356</v>
      </c>
      <c r="J114">
        <v>186164.68493509403</v>
      </c>
      <c r="K114">
        <v>1017299.4806461234</v>
      </c>
      <c r="L114">
        <v>167828</v>
      </c>
      <c r="N114">
        <v>1185127.4806461234</v>
      </c>
      <c r="O114">
        <v>9640.3320000000003</v>
      </c>
      <c r="P114">
        <v>0</v>
      </c>
      <c r="Q114">
        <v>0</v>
      </c>
      <c r="R114">
        <v>12807</v>
      </c>
      <c r="S114">
        <v>22447.332000000002</v>
      </c>
      <c r="T114">
        <v>1207574.8126461233</v>
      </c>
      <c r="V114">
        <v>1393739.4975812174</v>
      </c>
      <c r="W114">
        <v>1214241.17</v>
      </c>
      <c r="X114">
        <v>0</v>
      </c>
      <c r="AB114">
        <v>1214241.17</v>
      </c>
      <c r="AC114">
        <v>179498.32758121751</v>
      </c>
      <c r="AD114">
        <v>0</v>
      </c>
      <c r="AE114">
        <v>179498.32758121751</v>
      </c>
      <c r="AF114">
        <v>-6666.3573538765195</v>
      </c>
      <c r="AG114">
        <v>186164.68493509403</v>
      </c>
      <c r="AH114">
        <v>0</v>
      </c>
      <c r="AI114">
        <v>0</v>
      </c>
      <c r="AJ114">
        <v>0</v>
      </c>
      <c r="AL114" t="s">
        <v>116</v>
      </c>
      <c r="AM114">
        <v>179498.32758121751</v>
      </c>
      <c r="AN114" t="s">
        <v>116</v>
      </c>
      <c r="AO114">
        <v>109</v>
      </c>
      <c r="AP114">
        <v>74</v>
      </c>
      <c r="AQ114">
        <v>0.14864364981900216</v>
      </c>
      <c r="AS114" t="s">
        <v>112</v>
      </c>
      <c r="AT114" t="s">
        <v>117</v>
      </c>
      <c r="AU114" t="s">
        <v>323</v>
      </c>
      <c r="AV114" t="s">
        <v>36</v>
      </c>
    </row>
    <row r="115" spans="1:48" x14ac:dyDescent="0.2">
      <c r="A115" t="s">
        <v>325</v>
      </c>
      <c r="B115">
        <v>2246</v>
      </c>
      <c r="C115">
        <v>2246</v>
      </c>
      <c r="D115" t="s">
        <v>326</v>
      </c>
      <c r="F115" t="s">
        <v>170</v>
      </c>
      <c r="G115" t="s">
        <v>36</v>
      </c>
      <c r="H115">
        <v>33838.351153661031</v>
      </c>
      <c r="I115">
        <v>0</v>
      </c>
      <c r="J115">
        <v>33838.351153661031</v>
      </c>
      <c r="K115">
        <v>2827411.4782437617</v>
      </c>
      <c r="L115">
        <v>605206</v>
      </c>
      <c r="N115">
        <v>3432617.4782437617</v>
      </c>
      <c r="O115">
        <v>145054.89274385819</v>
      </c>
      <c r="P115">
        <v>0</v>
      </c>
      <c r="Q115">
        <v>0</v>
      </c>
      <c r="R115">
        <v>32060</v>
      </c>
      <c r="S115">
        <v>177114.89274385819</v>
      </c>
      <c r="T115">
        <v>3609732.3709876197</v>
      </c>
      <c r="V115">
        <v>3643570.7221412808</v>
      </c>
      <c r="W115">
        <v>3400701.25</v>
      </c>
      <c r="X115">
        <v>-12701.19</v>
      </c>
      <c r="AB115">
        <v>3388000.06</v>
      </c>
      <c r="AC115">
        <v>255570.66214128071</v>
      </c>
      <c r="AD115">
        <v>23.686845807562722</v>
      </c>
      <c r="AE115">
        <v>255594.34898708828</v>
      </c>
      <c r="AF115">
        <v>221755.99783342725</v>
      </c>
      <c r="AG115">
        <v>33838.351153661031</v>
      </c>
      <c r="AH115">
        <v>33838.351153661031</v>
      </c>
      <c r="AI115">
        <v>171630.87391218811</v>
      </c>
      <c r="AJ115">
        <v>23.686845807562722</v>
      </c>
      <c r="AL115" t="s">
        <v>116</v>
      </c>
      <c r="AM115">
        <v>255594.34898708828</v>
      </c>
      <c r="AN115" t="s">
        <v>116</v>
      </c>
      <c r="AO115">
        <v>80</v>
      </c>
      <c r="AP115">
        <v>133</v>
      </c>
      <c r="AQ115">
        <v>7.0807008032331739E-2</v>
      </c>
      <c r="AS115" t="s">
        <v>112</v>
      </c>
      <c r="AT115" t="s">
        <v>112</v>
      </c>
      <c r="AU115" t="s">
        <v>325</v>
      </c>
      <c r="AV115" t="s">
        <v>36</v>
      </c>
    </row>
    <row r="116" spans="1:48" x14ac:dyDescent="0.2">
      <c r="A116" t="s">
        <v>327</v>
      </c>
      <c r="B116">
        <v>2406</v>
      </c>
      <c r="C116">
        <v>2406</v>
      </c>
      <c r="D116" t="s">
        <v>328</v>
      </c>
      <c r="F116" t="s">
        <v>170</v>
      </c>
      <c r="G116" t="s">
        <v>36</v>
      </c>
      <c r="H116">
        <v>-2782.077439627843</v>
      </c>
      <c r="I116">
        <v>0</v>
      </c>
      <c r="J116">
        <v>-2782.077439627843</v>
      </c>
      <c r="K116">
        <v>1012303.8411858764</v>
      </c>
      <c r="L116">
        <v>215159.04000000001</v>
      </c>
      <c r="N116">
        <v>1227462.8811858764</v>
      </c>
      <c r="O116">
        <v>23062.705000000002</v>
      </c>
      <c r="P116">
        <v>0</v>
      </c>
      <c r="Q116">
        <v>0</v>
      </c>
      <c r="R116">
        <v>19179</v>
      </c>
      <c r="S116">
        <v>42241.705000000002</v>
      </c>
      <c r="T116">
        <v>1269704.5861858765</v>
      </c>
      <c r="V116">
        <v>1266922.5087462487</v>
      </c>
      <c r="W116">
        <v>1125613.98</v>
      </c>
      <c r="X116">
        <v>0</v>
      </c>
      <c r="AB116">
        <v>1125613.98</v>
      </c>
      <c r="AC116">
        <v>141308.52874624869</v>
      </c>
      <c r="AD116">
        <v>0</v>
      </c>
      <c r="AE116">
        <v>141308.52874624869</v>
      </c>
      <c r="AF116">
        <v>144090.60618587653</v>
      </c>
      <c r="AG116">
        <v>-2782.077439627843</v>
      </c>
      <c r="AH116">
        <v>0</v>
      </c>
      <c r="AI116">
        <v>0</v>
      </c>
      <c r="AJ116">
        <v>0</v>
      </c>
      <c r="AL116" t="s">
        <v>116</v>
      </c>
      <c r="AM116">
        <v>141308.52874624869</v>
      </c>
      <c r="AN116" t="s">
        <v>116</v>
      </c>
      <c r="AO116">
        <v>126</v>
      </c>
      <c r="AP116">
        <v>105</v>
      </c>
      <c r="AQ116">
        <v>0.1112924457260817</v>
      </c>
      <c r="AS116" t="s">
        <v>112</v>
      </c>
      <c r="AT116" t="s">
        <v>112</v>
      </c>
      <c r="AU116" t="s">
        <v>327</v>
      </c>
      <c r="AV116" t="s">
        <v>36</v>
      </c>
    </row>
    <row r="117" spans="1:48" x14ac:dyDescent="0.2">
      <c r="A117" t="s">
        <v>329</v>
      </c>
      <c r="B117">
        <v>2416</v>
      </c>
      <c r="C117">
        <v>2416</v>
      </c>
      <c r="D117" t="s">
        <v>330</v>
      </c>
      <c r="F117" t="s">
        <v>170</v>
      </c>
      <c r="G117" t="s">
        <v>36</v>
      </c>
      <c r="H117">
        <v>-21155.287940984359</v>
      </c>
      <c r="I117">
        <v>0</v>
      </c>
      <c r="J117">
        <v>-21155.287940984359</v>
      </c>
      <c r="K117">
        <v>1238555.4602686774</v>
      </c>
      <c r="L117">
        <v>177366</v>
      </c>
      <c r="N117">
        <v>1415921.4602686774</v>
      </c>
      <c r="O117">
        <v>20361.893</v>
      </c>
      <c r="P117">
        <v>0</v>
      </c>
      <c r="Q117">
        <v>0</v>
      </c>
      <c r="R117">
        <v>26913</v>
      </c>
      <c r="S117">
        <v>47274.892999999996</v>
      </c>
      <c r="T117">
        <v>1463196.3532686774</v>
      </c>
      <c r="V117">
        <v>1442041.065327693</v>
      </c>
      <c r="W117">
        <v>1393952.6800000002</v>
      </c>
      <c r="X117">
        <v>0</v>
      </c>
      <c r="AB117">
        <v>1393952.6800000002</v>
      </c>
      <c r="AC117">
        <v>48088.385327692842</v>
      </c>
      <c r="AD117">
        <v>0</v>
      </c>
      <c r="AE117">
        <v>48088.385327692842</v>
      </c>
      <c r="AF117">
        <v>69243.673268677201</v>
      </c>
      <c r="AG117">
        <v>-21155.287940984359</v>
      </c>
      <c r="AH117">
        <v>0</v>
      </c>
      <c r="AI117">
        <v>0</v>
      </c>
      <c r="AJ117">
        <v>0</v>
      </c>
      <c r="AL117" t="s">
        <v>116</v>
      </c>
      <c r="AM117">
        <v>48088.385327692842</v>
      </c>
      <c r="AN117" t="s">
        <v>116</v>
      </c>
      <c r="AO117">
        <v>151</v>
      </c>
      <c r="AP117">
        <v>145</v>
      </c>
      <c r="AQ117">
        <v>3.2865298782536453E-2</v>
      </c>
      <c r="AS117" t="s">
        <v>112</v>
      </c>
      <c r="AT117" t="s">
        <v>112</v>
      </c>
      <c r="AU117" t="s">
        <v>329</v>
      </c>
      <c r="AV117" t="s">
        <v>36</v>
      </c>
    </row>
    <row r="118" spans="1:48" x14ac:dyDescent="0.2">
      <c r="A118" t="s">
        <v>331</v>
      </c>
      <c r="B118">
        <v>3003</v>
      </c>
      <c r="C118">
        <v>3003</v>
      </c>
      <c r="D118" t="s">
        <v>332</v>
      </c>
      <c r="F118" t="s">
        <v>170</v>
      </c>
      <c r="G118" t="s">
        <v>36</v>
      </c>
      <c r="H118">
        <v>200471.70315632378</v>
      </c>
      <c r="I118">
        <v>0</v>
      </c>
      <c r="J118">
        <v>200471.70315632378</v>
      </c>
      <c r="K118">
        <v>881930.44699790096</v>
      </c>
      <c r="L118">
        <v>120395</v>
      </c>
      <c r="N118">
        <v>1002325.446997901</v>
      </c>
      <c r="O118">
        <v>28381.985333333334</v>
      </c>
      <c r="P118">
        <v>0</v>
      </c>
      <c r="Q118">
        <v>0</v>
      </c>
      <c r="R118">
        <v>12454</v>
      </c>
      <c r="S118">
        <v>40835.98533333333</v>
      </c>
      <c r="T118">
        <v>1043161.4323312343</v>
      </c>
      <c r="V118">
        <v>1243633.1354875581</v>
      </c>
      <c r="W118">
        <v>1099191.99</v>
      </c>
      <c r="X118">
        <v>0</v>
      </c>
      <c r="AB118">
        <v>1099191.99</v>
      </c>
      <c r="AC118">
        <v>144441.1454875581</v>
      </c>
      <c r="AD118">
        <v>101.10880184129067</v>
      </c>
      <c r="AE118">
        <v>144542.2542893994</v>
      </c>
      <c r="AF118">
        <v>-55929.448866924387</v>
      </c>
      <c r="AG118">
        <v>200471.70315632378</v>
      </c>
      <c r="AH118">
        <v>144441.1454875581</v>
      </c>
      <c r="AI118">
        <v>50116.272349895051</v>
      </c>
      <c r="AJ118">
        <v>101.10880184129067</v>
      </c>
      <c r="AL118" t="s">
        <v>116</v>
      </c>
      <c r="AM118">
        <v>144542.2542893994</v>
      </c>
      <c r="AN118" t="s">
        <v>116</v>
      </c>
      <c r="AO118">
        <v>123</v>
      </c>
      <c r="AP118">
        <v>81</v>
      </c>
      <c r="AQ118">
        <v>0.13856173149191256</v>
      </c>
      <c r="AS118" t="s">
        <v>112</v>
      </c>
      <c r="AT118" t="s">
        <v>112</v>
      </c>
      <c r="AU118" t="s">
        <v>331</v>
      </c>
      <c r="AV118" t="s">
        <v>36</v>
      </c>
    </row>
    <row r="119" spans="1:48" x14ac:dyDescent="0.2">
      <c r="A119" t="s">
        <v>333</v>
      </c>
      <c r="B119">
        <v>2142</v>
      </c>
      <c r="C119">
        <v>2142</v>
      </c>
      <c r="D119" t="s">
        <v>334</v>
      </c>
      <c r="E119" t="s">
        <v>90</v>
      </c>
      <c r="F119" t="s">
        <v>170</v>
      </c>
      <c r="G119" t="s">
        <v>36</v>
      </c>
      <c r="H119">
        <v>687344.60108578473</v>
      </c>
      <c r="I119">
        <v>0</v>
      </c>
      <c r="J119">
        <v>687344.60108578473</v>
      </c>
      <c r="K119">
        <v>2186512.5855926769</v>
      </c>
      <c r="L119">
        <v>420815</v>
      </c>
      <c r="N119">
        <v>2607327.5855926769</v>
      </c>
      <c r="O119">
        <v>27079.141</v>
      </c>
      <c r="P119">
        <v>0</v>
      </c>
      <c r="Q119">
        <v>0</v>
      </c>
      <c r="R119">
        <v>19000</v>
      </c>
      <c r="S119">
        <v>46079.141000000003</v>
      </c>
      <c r="T119">
        <v>2653406.7265926767</v>
      </c>
      <c r="V119">
        <v>3340751.3276784616</v>
      </c>
      <c r="W119">
        <v>2453339.61</v>
      </c>
      <c r="X119">
        <v>0</v>
      </c>
      <c r="AB119">
        <v>2453339.61</v>
      </c>
      <c r="AC119">
        <v>887411.71767846169</v>
      </c>
      <c r="AD119">
        <v>481.14122076004935</v>
      </c>
      <c r="AE119">
        <v>887892.85889922176</v>
      </c>
      <c r="AF119">
        <v>200548.25781343703</v>
      </c>
      <c r="AG119">
        <v>687344.60108578473</v>
      </c>
      <c r="AH119">
        <v>687344.60108578473</v>
      </c>
      <c r="AI119">
        <v>130366.37927963385</v>
      </c>
      <c r="AJ119">
        <v>481.14122076004935</v>
      </c>
      <c r="AL119" t="s">
        <v>116</v>
      </c>
      <c r="AM119">
        <v>887892.85889922176</v>
      </c>
      <c r="AN119" t="s">
        <v>116</v>
      </c>
      <c r="AO119">
        <v>4</v>
      </c>
      <c r="AP119">
        <v>7</v>
      </c>
      <c r="AQ119">
        <v>0.33462373107020538</v>
      </c>
      <c r="AS119" t="s">
        <v>112</v>
      </c>
      <c r="AT119" t="s">
        <v>112</v>
      </c>
      <c r="AU119" t="s">
        <v>333</v>
      </c>
      <c r="AV119" t="s">
        <v>36</v>
      </c>
    </row>
    <row r="120" spans="1:48" x14ac:dyDescent="0.2">
      <c r="A120" t="s">
        <v>335</v>
      </c>
      <c r="B120">
        <v>2457</v>
      </c>
      <c r="C120">
        <v>2457</v>
      </c>
      <c r="D120" t="s">
        <v>336</v>
      </c>
      <c r="E120" t="s">
        <v>90</v>
      </c>
      <c r="F120" t="s">
        <v>170</v>
      </c>
      <c r="G120" t="s">
        <v>36</v>
      </c>
      <c r="H120">
        <v>588027.29021690181</v>
      </c>
      <c r="I120">
        <v>0</v>
      </c>
      <c r="J120">
        <v>588027.29021690181</v>
      </c>
      <c r="K120">
        <v>2151508.4130602852</v>
      </c>
      <c r="L120">
        <v>386391</v>
      </c>
      <c r="N120">
        <v>2537899.4130602852</v>
      </c>
      <c r="O120">
        <v>128272.02125540869</v>
      </c>
      <c r="P120">
        <v>0</v>
      </c>
      <c r="Q120">
        <v>0</v>
      </c>
      <c r="R120">
        <v>27262</v>
      </c>
      <c r="S120">
        <v>155534.0212554087</v>
      </c>
      <c r="T120">
        <v>2693433.434315694</v>
      </c>
      <c r="V120">
        <v>3281460.7245325958</v>
      </c>
      <c r="W120">
        <v>2521003.62</v>
      </c>
      <c r="X120">
        <v>-49411.77</v>
      </c>
      <c r="AB120">
        <v>2471591.85</v>
      </c>
      <c r="AC120">
        <v>809868.87453259574</v>
      </c>
      <c r="AD120">
        <v>411.61910315183127</v>
      </c>
      <c r="AE120">
        <v>810280.49363574758</v>
      </c>
      <c r="AF120">
        <v>222253.20341884578</v>
      </c>
      <c r="AG120">
        <v>588027.29021690181</v>
      </c>
      <c r="AH120">
        <v>588027.29021690181</v>
      </c>
      <c r="AI120">
        <v>126894.97065301426</v>
      </c>
      <c r="AJ120">
        <v>411.61910315183127</v>
      </c>
      <c r="AL120" t="s">
        <v>116</v>
      </c>
      <c r="AM120">
        <v>810280.49363574758</v>
      </c>
      <c r="AN120" t="s">
        <v>116</v>
      </c>
      <c r="AO120">
        <v>8</v>
      </c>
      <c r="AP120">
        <v>9</v>
      </c>
      <c r="AQ120">
        <v>0.30083553701842686</v>
      </c>
      <c r="AS120" t="s">
        <v>112</v>
      </c>
      <c r="AT120" t="s">
        <v>112</v>
      </c>
      <c r="AU120" t="s">
        <v>335</v>
      </c>
      <c r="AV120" t="s">
        <v>36</v>
      </c>
    </row>
    <row r="121" spans="1:48" x14ac:dyDescent="0.2">
      <c r="A121" t="s">
        <v>337</v>
      </c>
      <c r="B121">
        <v>2469</v>
      </c>
      <c r="C121">
        <v>2469</v>
      </c>
      <c r="D121" t="s">
        <v>338</v>
      </c>
      <c r="E121" t="s">
        <v>90</v>
      </c>
      <c r="F121" t="s">
        <v>170</v>
      </c>
      <c r="G121" t="s">
        <v>36</v>
      </c>
      <c r="H121">
        <v>385118.48758912779</v>
      </c>
      <c r="I121">
        <v>0</v>
      </c>
      <c r="J121">
        <v>385118.48758912779</v>
      </c>
      <c r="K121">
        <v>1530666.5921344755</v>
      </c>
      <c r="L121">
        <v>336546</v>
      </c>
      <c r="N121">
        <v>1867212.5921344755</v>
      </c>
      <c r="O121">
        <v>2812</v>
      </c>
      <c r="P121">
        <v>0</v>
      </c>
      <c r="Q121">
        <v>0</v>
      </c>
      <c r="R121">
        <v>14940</v>
      </c>
      <c r="S121">
        <v>17752</v>
      </c>
      <c r="T121">
        <v>1884964.5921344755</v>
      </c>
      <c r="V121">
        <v>2270083.0797236031</v>
      </c>
      <c r="W121">
        <v>1943267.8499999999</v>
      </c>
      <c r="X121">
        <v>-3548.7</v>
      </c>
      <c r="AB121">
        <v>1939719.15</v>
      </c>
      <c r="AC121">
        <v>330363.92972360319</v>
      </c>
      <c r="AD121">
        <v>231.25475080652222</v>
      </c>
      <c r="AE121">
        <v>330595.18447440973</v>
      </c>
      <c r="AF121">
        <v>-54523.303114718059</v>
      </c>
      <c r="AG121">
        <v>385118.48758912779</v>
      </c>
      <c r="AH121">
        <v>330363.92972360319</v>
      </c>
      <c r="AI121">
        <v>93360.629606723785</v>
      </c>
      <c r="AJ121">
        <v>231.25475080652222</v>
      </c>
      <c r="AL121" t="s">
        <v>116</v>
      </c>
      <c r="AM121">
        <v>330595.18447440973</v>
      </c>
      <c r="AN121" t="s">
        <v>116</v>
      </c>
      <c r="AO121">
        <v>57</v>
      </c>
      <c r="AP121">
        <v>53</v>
      </c>
      <c r="AQ121">
        <v>0.17538535517001624</v>
      </c>
      <c r="AS121" t="s">
        <v>112</v>
      </c>
      <c r="AT121" t="s">
        <v>112</v>
      </c>
      <c r="AU121" t="s">
        <v>337</v>
      </c>
      <c r="AV121" t="s">
        <v>36</v>
      </c>
    </row>
    <row r="122" spans="1:48" x14ac:dyDescent="0.2">
      <c r="A122" t="s">
        <v>35</v>
      </c>
      <c r="B122">
        <v>3431</v>
      </c>
      <c r="C122">
        <v>3431</v>
      </c>
      <c r="D122" t="s">
        <v>34</v>
      </c>
      <c r="E122" t="s">
        <v>90</v>
      </c>
      <c r="F122" t="s">
        <v>170</v>
      </c>
      <c r="G122" t="s">
        <v>36</v>
      </c>
      <c r="H122">
        <v>78993.37467068265</v>
      </c>
      <c r="I122">
        <v>0</v>
      </c>
      <c r="J122">
        <v>78993.37467068265</v>
      </c>
      <c r="K122">
        <v>2578608.0121144005</v>
      </c>
      <c r="L122">
        <v>374487</v>
      </c>
      <c r="N122">
        <v>2953095.0121144005</v>
      </c>
      <c r="O122">
        <v>44779.254333333331</v>
      </c>
      <c r="P122">
        <v>0</v>
      </c>
      <c r="Q122">
        <v>0</v>
      </c>
      <c r="R122">
        <v>30465</v>
      </c>
      <c r="S122">
        <v>75244.254333333331</v>
      </c>
      <c r="T122">
        <v>3028339.2664477336</v>
      </c>
      <c r="V122">
        <v>3107332.6411184161</v>
      </c>
      <c r="W122">
        <v>3063376.03</v>
      </c>
      <c r="X122">
        <v>-10150.91</v>
      </c>
      <c r="AB122">
        <v>3053225.1199999996</v>
      </c>
      <c r="AC122">
        <v>54107.521118416451</v>
      </c>
      <c r="AD122">
        <v>37.875264782891513</v>
      </c>
      <c r="AE122">
        <v>54145.396383199346</v>
      </c>
      <c r="AF122">
        <v>-24847.978287483304</v>
      </c>
      <c r="AG122">
        <v>78993.37467068265</v>
      </c>
      <c r="AH122">
        <v>54107.521118416451</v>
      </c>
      <c r="AI122">
        <v>147654.75060572004</v>
      </c>
      <c r="AJ122">
        <v>37.875264782891513</v>
      </c>
      <c r="AL122" t="s">
        <v>116</v>
      </c>
      <c r="AM122">
        <v>54145.396383199346</v>
      </c>
      <c r="AN122" t="s">
        <v>116</v>
      </c>
      <c r="AO122">
        <v>150</v>
      </c>
      <c r="AP122">
        <v>153</v>
      </c>
      <c r="AQ122">
        <v>1.7879567518441331E-2</v>
      </c>
      <c r="AS122" t="s">
        <v>112</v>
      </c>
      <c r="AT122" t="s">
        <v>112</v>
      </c>
      <c r="AU122" t="s">
        <v>35</v>
      </c>
      <c r="AV122" t="s">
        <v>36</v>
      </c>
    </row>
    <row r="123" spans="1:48" x14ac:dyDescent="0.2">
      <c r="A123" t="s">
        <v>339</v>
      </c>
      <c r="B123">
        <v>3323</v>
      </c>
      <c r="C123">
        <v>3323</v>
      </c>
      <c r="D123" t="s">
        <v>340</v>
      </c>
      <c r="E123" t="s">
        <v>90</v>
      </c>
      <c r="F123" t="s">
        <v>170</v>
      </c>
      <c r="G123" t="s">
        <v>36</v>
      </c>
      <c r="H123">
        <v>127373.50355441132</v>
      </c>
      <c r="I123">
        <v>0</v>
      </c>
      <c r="J123">
        <v>127373.50355441132</v>
      </c>
      <c r="K123">
        <v>1045244.2305273034</v>
      </c>
      <c r="L123">
        <v>204924</v>
      </c>
      <c r="N123">
        <v>1250168.2305273034</v>
      </c>
      <c r="O123">
        <v>20339.132333333335</v>
      </c>
      <c r="P123">
        <v>0</v>
      </c>
      <c r="Q123">
        <v>0</v>
      </c>
      <c r="R123">
        <v>13511</v>
      </c>
      <c r="S123">
        <v>33850.132333333335</v>
      </c>
      <c r="T123">
        <v>1284018.3628606368</v>
      </c>
      <c r="V123">
        <v>1411391.866415048</v>
      </c>
      <c r="W123">
        <v>1249870.18</v>
      </c>
      <c r="X123">
        <v>0</v>
      </c>
      <c r="AB123">
        <v>1249870.18</v>
      </c>
      <c r="AC123">
        <v>161521.68641504808</v>
      </c>
      <c r="AD123">
        <v>89.161452488087917</v>
      </c>
      <c r="AE123">
        <v>161610.84786753618</v>
      </c>
      <c r="AF123">
        <v>34237.344313124864</v>
      </c>
      <c r="AG123">
        <v>127373.50355441132</v>
      </c>
      <c r="AH123">
        <v>127373.50355441132</v>
      </c>
      <c r="AI123">
        <v>62508.411526365177</v>
      </c>
      <c r="AJ123">
        <v>89.161452488087917</v>
      </c>
      <c r="AL123" t="s">
        <v>116</v>
      </c>
      <c r="AM123">
        <v>161610.84786753618</v>
      </c>
      <c r="AN123" t="s">
        <v>116</v>
      </c>
      <c r="AO123">
        <v>115</v>
      </c>
      <c r="AP123">
        <v>93</v>
      </c>
      <c r="AQ123">
        <v>0.12586334630564541</v>
      </c>
      <c r="AS123" t="s">
        <v>112</v>
      </c>
      <c r="AT123" t="s">
        <v>112</v>
      </c>
      <c r="AU123" t="s">
        <v>339</v>
      </c>
      <c r="AV123" t="s">
        <v>36</v>
      </c>
    </row>
    <row r="124" spans="1:48" x14ac:dyDescent="0.2">
      <c r="A124" t="s">
        <v>341</v>
      </c>
      <c r="B124">
        <v>2436</v>
      </c>
      <c r="C124">
        <v>2436</v>
      </c>
      <c r="D124" t="s">
        <v>342</v>
      </c>
      <c r="F124" t="s">
        <v>170</v>
      </c>
      <c r="G124" t="s">
        <v>36</v>
      </c>
      <c r="H124">
        <v>284965.13347392436</v>
      </c>
      <c r="I124">
        <v>0</v>
      </c>
      <c r="J124">
        <v>284965.13347392436</v>
      </c>
      <c r="K124">
        <v>1764707.5619154256</v>
      </c>
      <c r="L124">
        <v>355894</v>
      </c>
      <c r="N124">
        <v>2120601.5619154256</v>
      </c>
      <c r="O124">
        <v>6589.5396666666675</v>
      </c>
      <c r="P124">
        <v>0</v>
      </c>
      <c r="Q124">
        <v>0</v>
      </c>
      <c r="R124">
        <v>14330</v>
      </c>
      <c r="S124">
        <v>20919.539666666667</v>
      </c>
      <c r="T124">
        <v>2141521.1015820922</v>
      </c>
      <c r="V124">
        <v>2426486.2350560166</v>
      </c>
      <c r="W124">
        <v>1971188.12</v>
      </c>
      <c r="X124">
        <v>-2305.44</v>
      </c>
      <c r="AB124">
        <v>1968882.6800000002</v>
      </c>
      <c r="AC124">
        <v>457603.55505601643</v>
      </c>
      <c r="AD124">
        <v>199.47559343174703</v>
      </c>
      <c r="AE124">
        <v>457803.03064944816</v>
      </c>
      <c r="AF124">
        <v>172837.8971755238</v>
      </c>
      <c r="AG124">
        <v>284965.13347392436</v>
      </c>
      <c r="AH124">
        <v>284965.13347392436</v>
      </c>
      <c r="AI124">
        <v>106030.07809577129</v>
      </c>
      <c r="AJ124">
        <v>199.47559343174703</v>
      </c>
      <c r="AL124" t="s">
        <v>116</v>
      </c>
      <c r="AM124">
        <v>457803.03064944816</v>
      </c>
      <c r="AN124" t="s">
        <v>116</v>
      </c>
      <c r="AO124">
        <v>33</v>
      </c>
      <c r="AP124">
        <v>28</v>
      </c>
      <c r="AQ124">
        <v>0.21377469982025246</v>
      </c>
      <c r="AS124" t="s">
        <v>112</v>
      </c>
      <c r="AT124" t="s">
        <v>112</v>
      </c>
      <c r="AU124" t="s">
        <v>341</v>
      </c>
      <c r="AV124" t="s">
        <v>36</v>
      </c>
    </row>
    <row r="125" spans="1:48" x14ac:dyDescent="0.2">
      <c r="A125" t="s">
        <v>343</v>
      </c>
      <c r="B125">
        <v>3351</v>
      </c>
      <c r="C125">
        <v>3351</v>
      </c>
      <c r="D125" t="s">
        <v>344</v>
      </c>
      <c r="E125" t="s">
        <v>90</v>
      </c>
      <c r="F125" t="s">
        <v>170</v>
      </c>
      <c r="G125" t="s">
        <v>36</v>
      </c>
      <c r="H125">
        <v>80459.248137731061</v>
      </c>
      <c r="I125">
        <v>0</v>
      </c>
      <c r="J125">
        <v>80459.248137731061</v>
      </c>
      <c r="K125">
        <v>1050087.0634753697</v>
      </c>
      <c r="L125">
        <v>203141</v>
      </c>
      <c r="N125">
        <v>1253228.0634753697</v>
      </c>
      <c r="O125">
        <v>159.83333333333331</v>
      </c>
      <c r="P125">
        <v>0</v>
      </c>
      <c r="Q125">
        <v>0</v>
      </c>
      <c r="R125">
        <v>10726</v>
      </c>
      <c r="S125">
        <v>10885.833333333334</v>
      </c>
      <c r="T125">
        <v>1264113.896808703</v>
      </c>
      <c r="V125">
        <v>1344573.1449464341</v>
      </c>
      <c r="W125">
        <v>1195786.93</v>
      </c>
      <c r="X125">
        <v>0</v>
      </c>
      <c r="AB125">
        <v>1195786.93</v>
      </c>
      <c r="AC125">
        <v>148786.21494643413</v>
      </c>
      <c r="AD125">
        <v>56.321473696411744</v>
      </c>
      <c r="AE125">
        <v>148842.53642013055</v>
      </c>
      <c r="AF125">
        <v>68383.288282399488</v>
      </c>
      <c r="AG125">
        <v>80459.248137731061</v>
      </c>
      <c r="AH125">
        <v>80459.248137731061</v>
      </c>
      <c r="AI125">
        <v>62661.403173768485</v>
      </c>
      <c r="AJ125">
        <v>56.321473696411744</v>
      </c>
      <c r="AL125" t="s">
        <v>116</v>
      </c>
      <c r="AM125">
        <v>148842.53642013055</v>
      </c>
      <c r="AN125" t="s">
        <v>116</v>
      </c>
      <c r="AO125">
        <v>120</v>
      </c>
      <c r="AP125">
        <v>101</v>
      </c>
      <c r="AQ125">
        <v>0.11774456146387476</v>
      </c>
      <c r="AS125" t="s">
        <v>112</v>
      </c>
      <c r="AT125" t="s">
        <v>112</v>
      </c>
      <c r="AU125" t="s">
        <v>343</v>
      </c>
      <c r="AV125" t="s">
        <v>36</v>
      </c>
    </row>
    <row r="126" spans="1:48" x14ac:dyDescent="0.2">
      <c r="A126" t="s">
        <v>345</v>
      </c>
      <c r="B126">
        <v>3328</v>
      </c>
      <c r="C126">
        <v>3328</v>
      </c>
      <c r="D126" t="s">
        <v>346</v>
      </c>
      <c r="E126" t="s">
        <v>90</v>
      </c>
      <c r="F126" t="s">
        <v>170</v>
      </c>
      <c r="G126" t="s">
        <v>36</v>
      </c>
      <c r="H126">
        <v>224767.01400918979</v>
      </c>
      <c r="I126">
        <v>0</v>
      </c>
      <c r="J126">
        <v>224767.01400918979</v>
      </c>
      <c r="K126">
        <v>1014934.5914397894</v>
      </c>
      <c r="L126">
        <v>162697</v>
      </c>
      <c r="N126">
        <v>1177631.5914397894</v>
      </c>
      <c r="O126">
        <v>27417.626499999998</v>
      </c>
      <c r="P126">
        <v>0</v>
      </c>
      <c r="Q126">
        <v>0</v>
      </c>
      <c r="R126">
        <v>11964</v>
      </c>
      <c r="S126">
        <v>39381.626499999998</v>
      </c>
      <c r="T126">
        <v>1217013.2179397894</v>
      </c>
      <c r="V126">
        <v>1441780.2319489792</v>
      </c>
      <c r="W126">
        <v>1183411.83</v>
      </c>
      <c r="X126">
        <v>0</v>
      </c>
      <c r="AB126">
        <v>1183411.83</v>
      </c>
      <c r="AC126">
        <v>258368.40194897912</v>
      </c>
      <c r="AD126">
        <v>157.33690980643286</v>
      </c>
      <c r="AE126">
        <v>258525.73885878557</v>
      </c>
      <c r="AF126">
        <v>33758.724849595776</v>
      </c>
      <c r="AG126">
        <v>224767.01400918979</v>
      </c>
      <c r="AH126">
        <v>224767.01400918979</v>
      </c>
      <c r="AI126">
        <v>58881.579571989474</v>
      </c>
      <c r="AJ126">
        <v>157.33690980643286</v>
      </c>
      <c r="AL126" t="s">
        <v>116</v>
      </c>
      <c r="AM126">
        <v>258525.73885878557</v>
      </c>
      <c r="AN126" t="s">
        <v>116</v>
      </c>
      <c r="AO126">
        <v>78</v>
      </c>
      <c r="AP126">
        <v>29</v>
      </c>
      <c r="AQ126">
        <v>0.21242640182366193</v>
      </c>
      <c r="AS126" t="s">
        <v>112</v>
      </c>
      <c r="AT126" t="s">
        <v>112</v>
      </c>
      <c r="AU126" t="s">
        <v>345</v>
      </c>
      <c r="AV126" t="s">
        <v>36</v>
      </c>
    </row>
    <row r="127" spans="1:48" x14ac:dyDescent="0.2">
      <c r="A127" t="s">
        <v>347</v>
      </c>
      <c r="B127">
        <v>3357</v>
      </c>
      <c r="C127">
        <v>3357</v>
      </c>
      <c r="D127" t="s">
        <v>348</v>
      </c>
      <c r="F127" t="s">
        <v>170</v>
      </c>
      <c r="G127" t="s">
        <v>36</v>
      </c>
      <c r="H127">
        <v>85778.465759263418</v>
      </c>
      <c r="I127">
        <v>0</v>
      </c>
      <c r="J127">
        <v>85778.465759263418</v>
      </c>
      <c r="K127">
        <v>995524.63459891372</v>
      </c>
      <c r="L127">
        <v>192595</v>
      </c>
      <c r="N127">
        <v>1188119.6345989136</v>
      </c>
      <c r="O127">
        <v>0</v>
      </c>
      <c r="P127">
        <v>0</v>
      </c>
      <c r="Q127">
        <v>0</v>
      </c>
      <c r="R127">
        <v>14884</v>
      </c>
      <c r="S127">
        <v>14884</v>
      </c>
      <c r="T127">
        <v>1203003.6345989136</v>
      </c>
      <c r="V127">
        <v>1288782.100358177</v>
      </c>
      <c r="W127">
        <v>1133729.02</v>
      </c>
      <c r="X127">
        <v>0</v>
      </c>
      <c r="AB127">
        <v>1133729.02</v>
      </c>
      <c r="AC127">
        <v>155053.08035817696</v>
      </c>
      <c r="AD127">
        <v>60.044926031484394</v>
      </c>
      <c r="AE127">
        <v>155113.12528420845</v>
      </c>
      <c r="AF127">
        <v>69334.659524945033</v>
      </c>
      <c r="AG127">
        <v>85778.465759263418</v>
      </c>
      <c r="AH127">
        <v>85778.465759263418</v>
      </c>
      <c r="AI127">
        <v>59405.981729945684</v>
      </c>
      <c r="AJ127">
        <v>60.044926031484394</v>
      </c>
      <c r="AL127" t="s">
        <v>116</v>
      </c>
      <c r="AM127">
        <v>155113.12528420845</v>
      </c>
      <c r="AN127" t="s">
        <v>116</v>
      </c>
      <c r="AO127">
        <v>118</v>
      </c>
      <c r="AP127">
        <v>89</v>
      </c>
      <c r="AQ127">
        <v>0.12893820170038289</v>
      </c>
      <c r="AS127" t="s">
        <v>112</v>
      </c>
      <c r="AT127" t="s">
        <v>112</v>
      </c>
      <c r="AU127" t="s">
        <v>347</v>
      </c>
      <c r="AV127" t="s">
        <v>36</v>
      </c>
    </row>
    <row r="128" spans="1:48" x14ac:dyDescent="0.2">
      <c r="A128" t="s">
        <v>349</v>
      </c>
      <c r="B128">
        <v>2021</v>
      </c>
      <c r="C128">
        <v>2021</v>
      </c>
      <c r="D128" t="s">
        <v>350</v>
      </c>
      <c r="E128" t="s">
        <v>90</v>
      </c>
      <c r="F128" t="s">
        <v>170</v>
      </c>
      <c r="G128" t="s">
        <v>36</v>
      </c>
      <c r="H128">
        <v>425311.56506418443</v>
      </c>
      <c r="I128">
        <v>0</v>
      </c>
      <c r="J128">
        <v>425311.56506418443</v>
      </c>
      <c r="K128">
        <v>1767951.2964266499</v>
      </c>
      <c r="L128">
        <v>398749</v>
      </c>
      <c r="N128">
        <v>2166700.2964266501</v>
      </c>
      <c r="O128">
        <v>17440.462</v>
      </c>
      <c r="P128">
        <v>0</v>
      </c>
      <c r="Q128">
        <v>0</v>
      </c>
      <c r="R128">
        <v>31856</v>
      </c>
      <c r="S128">
        <v>49296.462</v>
      </c>
      <c r="T128">
        <v>2215996.75842665</v>
      </c>
      <c r="V128">
        <v>2641308.3234908343</v>
      </c>
      <c r="W128">
        <v>2173496.44</v>
      </c>
      <c r="X128">
        <v>0</v>
      </c>
      <c r="AB128">
        <v>2173496.44</v>
      </c>
      <c r="AC128">
        <v>467811.88349083439</v>
      </c>
      <c r="AD128">
        <v>297.7180955449291</v>
      </c>
      <c r="AE128">
        <v>468109.60158637929</v>
      </c>
      <c r="AF128">
        <v>42798.03652219486</v>
      </c>
      <c r="AG128">
        <v>425311.56506418443</v>
      </c>
      <c r="AH128">
        <v>425311.56506418443</v>
      </c>
      <c r="AI128">
        <v>108335.01482133252</v>
      </c>
      <c r="AJ128">
        <v>297.7180955449291</v>
      </c>
      <c r="AL128" t="s">
        <v>116</v>
      </c>
      <c r="AM128">
        <v>468109.60158637929</v>
      </c>
      <c r="AN128" t="s">
        <v>116</v>
      </c>
      <c r="AO128">
        <v>31</v>
      </c>
      <c r="AP128">
        <v>30</v>
      </c>
      <c r="AQ128">
        <v>0.21124110394400372</v>
      </c>
      <c r="AS128" t="s">
        <v>112</v>
      </c>
      <c r="AT128" t="s">
        <v>112</v>
      </c>
      <c r="AU128" t="s">
        <v>349</v>
      </c>
      <c r="AV128" t="s">
        <v>36</v>
      </c>
    </row>
    <row r="129" spans="1:48" x14ac:dyDescent="0.2">
      <c r="A129" t="s">
        <v>351</v>
      </c>
      <c r="B129">
        <v>2149</v>
      </c>
      <c r="C129">
        <v>2149</v>
      </c>
      <c r="D129" t="s">
        <v>352</v>
      </c>
      <c r="E129" t="s">
        <v>90</v>
      </c>
      <c r="F129" t="s">
        <v>170</v>
      </c>
      <c r="G129" t="s">
        <v>36</v>
      </c>
      <c r="H129">
        <v>167878.27189591961</v>
      </c>
      <c r="I129">
        <v>0</v>
      </c>
      <c r="J129">
        <v>167878.27189591961</v>
      </c>
      <c r="K129">
        <v>1988283.566590793</v>
      </c>
      <c r="L129">
        <v>358622</v>
      </c>
      <c r="N129">
        <v>2346905.566590793</v>
      </c>
      <c r="O129">
        <v>156113.19689874642</v>
      </c>
      <c r="P129">
        <v>0</v>
      </c>
      <c r="Q129">
        <v>0</v>
      </c>
      <c r="R129">
        <v>36935</v>
      </c>
      <c r="S129">
        <v>193048.19689874642</v>
      </c>
      <c r="T129">
        <v>2539953.7634895393</v>
      </c>
      <c r="V129">
        <v>2707832.0353854587</v>
      </c>
      <c r="W129">
        <v>2332415.7599999998</v>
      </c>
      <c r="X129">
        <v>-8213.61</v>
      </c>
      <c r="AB129">
        <v>2324202.15</v>
      </c>
      <c r="AC129">
        <v>383629.88538545882</v>
      </c>
      <c r="AD129">
        <v>117.51479032714371</v>
      </c>
      <c r="AE129">
        <v>383747.400175786</v>
      </c>
      <c r="AF129">
        <v>215869.12827986639</v>
      </c>
      <c r="AG129">
        <v>167878.27189591961</v>
      </c>
      <c r="AH129">
        <v>167878.27189591961</v>
      </c>
      <c r="AI129">
        <v>117345.27832953965</v>
      </c>
      <c r="AJ129">
        <v>117.51479032714371</v>
      </c>
      <c r="AL129" t="s">
        <v>116</v>
      </c>
      <c r="AM129">
        <v>383747.400175786</v>
      </c>
      <c r="AN129" t="s">
        <v>116</v>
      </c>
      <c r="AO129">
        <v>47</v>
      </c>
      <c r="AP129">
        <v>70</v>
      </c>
      <c r="AQ129">
        <v>0.15108440385488398</v>
      </c>
      <c r="AS129" t="s">
        <v>112</v>
      </c>
      <c r="AT129" t="s">
        <v>112</v>
      </c>
      <c r="AU129" t="s">
        <v>351</v>
      </c>
      <c r="AV129" t="s">
        <v>36</v>
      </c>
    </row>
    <row r="130" spans="1:48" x14ac:dyDescent="0.2">
      <c r="A130" t="s">
        <v>353</v>
      </c>
      <c r="B130">
        <v>2150</v>
      </c>
      <c r="C130">
        <v>2150</v>
      </c>
      <c r="D130" t="s">
        <v>354</v>
      </c>
      <c r="E130" t="s">
        <v>90</v>
      </c>
      <c r="F130" t="s">
        <v>170</v>
      </c>
      <c r="G130" t="s">
        <v>36</v>
      </c>
      <c r="H130">
        <v>-36446.158772575203</v>
      </c>
      <c r="I130">
        <v>0</v>
      </c>
      <c r="J130">
        <v>-36446.158772575203</v>
      </c>
      <c r="K130">
        <v>2114235.7195866071</v>
      </c>
      <c r="L130">
        <v>360083</v>
      </c>
      <c r="N130">
        <v>2474318.7195866071</v>
      </c>
      <c r="O130">
        <v>49617.669916666659</v>
      </c>
      <c r="P130">
        <v>55121.8</v>
      </c>
      <c r="Q130">
        <v>0</v>
      </c>
      <c r="R130">
        <v>17780</v>
      </c>
      <c r="S130">
        <v>122519.46991666665</v>
      </c>
      <c r="T130">
        <v>2596838.1895032739</v>
      </c>
      <c r="V130">
        <v>2560392.0307306987</v>
      </c>
      <c r="W130">
        <v>2601232.96</v>
      </c>
      <c r="X130">
        <v>-2518.81</v>
      </c>
      <c r="AB130">
        <v>2598714.15</v>
      </c>
      <c r="AC130">
        <v>-38322.119269301184</v>
      </c>
      <c r="AD130">
        <v>0</v>
      </c>
      <c r="AE130">
        <v>-38322.119269301184</v>
      </c>
      <c r="AF130">
        <v>-1875.9604967259802</v>
      </c>
      <c r="AG130">
        <v>-36446.158772575203</v>
      </c>
      <c r="AH130">
        <v>0</v>
      </c>
      <c r="AI130">
        <v>0</v>
      </c>
      <c r="AJ130">
        <v>0</v>
      </c>
      <c r="AL130" t="s">
        <v>111</v>
      </c>
      <c r="AM130">
        <v>-38322.119269301184</v>
      </c>
      <c r="AN130" t="s">
        <v>111</v>
      </c>
      <c r="AO130">
        <v>160</v>
      </c>
      <c r="AP130">
        <v>160</v>
      </c>
      <c r="AQ130">
        <v>-1.4757222619493084E-2</v>
      </c>
      <c r="AS130" t="s">
        <v>112</v>
      </c>
      <c r="AT130" t="s">
        <v>112</v>
      </c>
      <c r="AU130" t="s">
        <v>353</v>
      </c>
      <c r="AV130" t="s">
        <v>36</v>
      </c>
    </row>
    <row r="131" spans="1:48" x14ac:dyDescent="0.2">
      <c r="A131" t="s">
        <v>355</v>
      </c>
      <c r="B131">
        <v>2425</v>
      </c>
      <c r="C131">
        <v>2425</v>
      </c>
      <c r="D131" t="s">
        <v>356</v>
      </c>
      <c r="F131" t="s">
        <v>170</v>
      </c>
      <c r="G131" t="s">
        <v>36</v>
      </c>
      <c r="H131">
        <v>89863.451689486115</v>
      </c>
      <c r="I131">
        <v>0</v>
      </c>
      <c r="J131">
        <v>89863.451689486115</v>
      </c>
      <c r="K131">
        <v>910667.92871949216</v>
      </c>
      <c r="L131">
        <v>142628.69</v>
      </c>
      <c r="N131">
        <v>1053296.6187194921</v>
      </c>
      <c r="O131">
        <v>0</v>
      </c>
      <c r="P131">
        <v>0</v>
      </c>
      <c r="Q131">
        <v>0</v>
      </c>
      <c r="R131">
        <v>12658</v>
      </c>
      <c r="S131">
        <v>12658</v>
      </c>
      <c r="T131">
        <v>1065954.6187194921</v>
      </c>
      <c r="V131">
        <v>1155818.0704089783</v>
      </c>
      <c r="W131">
        <v>1061744.97</v>
      </c>
      <c r="X131">
        <v>0</v>
      </c>
      <c r="AB131">
        <v>1061744.97</v>
      </c>
      <c r="AC131">
        <v>94073.100408978295</v>
      </c>
      <c r="AD131">
        <v>62.904416182640283</v>
      </c>
      <c r="AE131">
        <v>94136.004825160941</v>
      </c>
      <c r="AF131">
        <v>4272.5531356748252</v>
      </c>
      <c r="AG131">
        <v>89863.451689486115</v>
      </c>
      <c r="AH131">
        <v>89863.451689486115</v>
      </c>
      <c r="AI131">
        <v>52664.830935974605</v>
      </c>
      <c r="AJ131">
        <v>62.904416182640283</v>
      </c>
      <c r="AL131" t="s">
        <v>116</v>
      </c>
      <c r="AM131">
        <v>94136.004825160941</v>
      </c>
      <c r="AN131" t="s">
        <v>116</v>
      </c>
      <c r="AO131">
        <v>137</v>
      </c>
      <c r="AP131">
        <v>122</v>
      </c>
      <c r="AQ131">
        <v>8.8311456390370968E-2</v>
      </c>
      <c r="AS131" t="s">
        <v>112</v>
      </c>
      <c r="AT131" t="s">
        <v>112</v>
      </c>
      <c r="AU131" t="s">
        <v>355</v>
      </c>
      <c r="AV131" t="s">
        <v>36</v>
      </c>
    </row>
    <row r="132" spans="1:48" x14ac:dyDescent="0.2">
      <c r="A132" t="s">
        <v>357</v>
      </c>
      <c r="B132">
        <v>2017</v>
      </c>
      <c r="C132">
        <v>2017</v>
      </c>
      <c r="D132" t="s">
        <v>358</v>
      </c>
      <c r="F132" t="s">
        <v>170</v>
      </c>
      <c r="G132" t="s">
        <v>36</v>
      </c>
      <c r="H132">
        <v>-43386.485752741806</v>
      </c>
      <c r="I132">
        <v>0</v>
      </c>
      <c r="J132">
        <v>-43386.485752741806</v>
      </c>
      <c r="K132">
        <v>1397117.4496646498</v>
      </c>
      <c r="L132">
        <v>240027.94</v>
      </c>
      <c r="N132">
        <v>1637145.3896646497</v>
      </c>
      <c r="O132">
        <v>65400.304000000004</v>
      </c>
      <c r="P132">
        <v>0</v>
      </c>
      <c r="Q132">
        <v>0</v>
      </c>
      <c r="R132">
        <v>14501</v>
      </c>
      <c r="S132">
        <v>79901.304000000004</v>
      </c>
      <c r="T132">
        <v>1717046.6936646497</v>
      </c>
      <c r="V132">
        <v>1673660.2079119079</v>
      </c>
      <c r="W132">
        <v>1715377.03</v>
      </c>
      <c r="X132">
        <v>-1781</v>
      </c>
      <c r="AB132">
        <v>1713596.03</v>
      </c>
      <c r="AC132">
        <v>-39935.8220880921</v>
      </c>
      <c r="AD132">
        <v>0</v>
      </c>
      <c r="AE132">
        <v>-39935.8220880921</v>
      </c>
      <c r="AF132">
        <v>3450.6636646497063</v>
      </c>
      <c r="AG132">
        <v>-43386.485752741806</v>
      </c>
      <c r="AH132">
        <v>0</v>
      </c>
      <c r="AI132">
        <v>0</v>
      </c>
      <c r="AJ132">
        <v>0</v>
      </c>
      <c r="AL132" t="s">
        <v>111</v>
      </c>
      <c r="AM132">
        <v>-39935.8220880921</v>
      </c>
      <c r="AN132" t="s">
        <v>111</v>
      </c>
      <c r="AO132">
        <v>161</v>
      </c>
      <c r="AP132">
        <v>161</v>
      </c>
      <c r="AQ132">
        <v>-2.3258436847083102E-2</v>
      </c>
      <c r="AS132" t="s">
        <v>112</v>
      </c>
      <c r="AT132" t="s">
        <v>112</v>
      </c>
      <c r="AU132" t="s">
        <v>357</v>
      </c>
      <c r="AV132" t="s">
        <v>36</v>
      </c>
    </row>
    <row r="133" spans="1:48" x14ac:dyDescent="0.2">
      <c r="A133" t="s">
        <v>359</v>
      </c>
      <c r="B133">
        <v>2016</v>
      </c>
      <c r="C133">
        <v>2016</v>
      </c>
      <c r="D133" t="s">
        <v>360</v>
      </c>
      <c r="F133" t="s">
        <v>170</v>
      </c>
      <c r="G133" t="s">
        <v>36</v>
      </c>
      <c r="H133">
        <v>311699.83325509698</v>
      </c>
      <c r="I133">
        <v>0</v>
      </c>
      <c r="J133">
        <v>311699.83325509698</v>
      </c>
      <c r="K133">
        <v>1746715.6915340323</v>
      </c>
      <c r="L133">
        <v>244424</v>
      </c>
      <c r="N133">
        <v>1991139.6915340323</v>
      </c>
      <c r="O133">
        <v>26710.328166666666</v>
      </c>
      <c r="P133">
        <v>0</v>
      </c>
      <c r="Q133">
        <v>0</v>
      </c>
      <c r="R133">
        <v>20708</v>
      </c>
      <c r="S133">
        <v>47418.328166666666</v>
      </c>
      <c r="T133">
        <v>2038558.019700699</v>
      </c>
      <c r="V133">
        <v>2350257.8529557958</v>
      </c>
      <c r="W133">
        <v>1965932.1600000001</v>
      </c>
      <c r="X133">
        <v>-2690.5</v>
      </c>
      <c r="AB133">
        <v>1963241.6600000001</v>
      </c>
      <c r="AC133">
        <v>387016.19295579568</v>
      </c>
      <c r="AD133">
        <v>218.18988327856789</v>
      </c>
      <c r="AE133">
        <v>387234.38283907424</v>
      </c>
      <c r="AF133">
        <v>75534.549583977263</v>
      </c>
      <c r="AG133">
        <v>311699.83325509698</v>
      </c>
      <c r="AH133">
        <v>311699.83325509698</v>
      </c>
      <c r="AI133">
        <v>99556.984576701623</v>
      </c>
      <c r="AJ133">
        <v>218.18988327856789</v>
      </c>
      <c r="AL133" t="s">
        <v>116</v>
      </c>
      <c r="AM133">
        <v>387234.38283907424</v>
      </c>
      <c r="AN133" t="s">
        <v>116</v>
      </c>
      <c r="AO133">
        <v>46</v>
      </c>
      <c r="AP133">
        <v>43</v>
      </c>
      <c r="AQ133">
        <v>0.18995504621248308</v>
      </c>
      <c r="AS133" t="s">
        <v>112</v>
      </c>
      <c r="AT133" t="s">
        <v>112</v>
      </c>
      <c r="AU133" t="s">
        <v>359</v>
      </c>
      <c r="AV133" t="s">
        <v>36</v>
      </c>
    </row>
    <row r="134" spans="1:48" x14ac:dyDescent="0.2">
      <c r="A134" t="s">
        <v>361</v>
      </c>
      <c r="B134">
        <v>2097</v>
      </c>
      <c r="C134">
        <v>2097</v>
      </c>
      <c r="D134" t="s">
        <v>362</v>
      </c>
      <c r="E134" t="s">
        <v>90</v>
      </c>
      <c r="F134" t="s">
        <v>170</v>
      </c>
      <c r="G134" t="s">
        <v>115</v>
      </c>
      <c r="H134">
        <v>301697.69629957597</v>
      </c>
      <c r="I134">
        <v>-22421.568750000006</v>
      </c>
      <c r="J134">
        <v>279276.12754957599</v>
      </c>
      <c r="K134">
        <v>1301588.1383691442</v>
      </c>
      <c r="L134">
        <v>230165</v>
      </c>
      <c r="N134">
        <v>1531753.1383691442</v>
      </c>
      <c r="O134">
        <v>24845.254000000001</v>
      </c>
      <c r="P134">
        <v>0</v>
      </c>
      <c r="Q134">
        <v>0</v>
      </c>
      <c r="R134">
        <v>11397</v>
      </c>
      <c r="S134">
        <v>36242.254000000001</v>
      </c>
      <c r="T134">
        <v>1567995.3923691441</v>
      </c>
      <c r="V134">
        <v>1847271.5199187202</v>
      </c>
      <c r="W134">
        <v>1393431.03</v>
      </c>
      <c r="X134">
        <v>0</v>
      </c>
      <c r="AB134">
        <v>1393431.03</v>
      </c>
      <c r="AC134">
        <v>453840.48991872021</v>
      </c>
      <c r="AD134">
        <v>0</v>
      </c>
      <c r="AE134">
        <v>453840.48991872021</v>
      </c>
      <c r="AF134">
        <v>174564.36236914422</v>
      </c>
      <c r="AG134">
        <v>279276.12754957599</v>
      </c>
      <c r="AH134">
        <v>0</v>
      </c>
      <c r="AI134">
        <v>0</v>
      </c>
      <c r="AJ134">
        <v>0</v>
      </c>
      <c r="AL134" t="s">
        <v>116</v>
      </c>
      <c r="AM134">
        <v>453840.48991872021</v>
      </c>
      <c r="AN134" t="s">
        <v>116</v>
      </c>
      <c r="AO134">
        <v>34</v>
      </c>
      <c r="AP134">
        <v>10</v>
      </c>
      <c r="AQ134">
        <v>0.28943993848922939</v>
      </c>
      <c r="AS134" t="s">
        <v>112</v>
      </c>
      <c r="AT134" t="s">
        <v>117</v>
      </c>
      <c r="AU134" t="s">
        <v>361</v>
      </c>
      <c r="AV134" t="s">
        <v>36</v>
      </c>
    </row>
    <row r="135" spans="1:48" x14ac:dyDescent="0.2">
      <c r="A135" t="s">
        <v>363</v>
      </c>
      <c r="B135">
        <v>2157</v>
      </c>
      <c r="C135">
        <v>2157</v>
      </c>
      <c r="D135" t="s">
        <v>364</v>
      </c>
      <c r="E135" t="s">
        <v>90</v>
      </c>
      <c r="F135" t="s">
        <v>170</v>
      </c>
      <c r="G135" t="s">
        <v>36</v>
      </c>
      <c r="H135">
        <v>91695.617100844844</v>
      </c>
      <c r="I135">
        <v>0</v>
      </c>
      <c r="J135">
        <v>91695.617100844844</v>
      </c>
      <c r="K135">
        <v>1762866.6000117154</v>
      </c>
      <c r="L135">
        <v>299327.95999999996</v>
      </c>
      <c r="N135">
        <v>2062194.5600117154</v>
      </c>
      <c r="O135">
        <v>0</v>
      </c>
      <c r="P135">
        <v>0</v>
      </c>
      <c r="Q135">
        <v>0</v>
      </c>
      <c r="R135">
        <v>37902</v>
      </c>
      <c r="S135">
        <v>37902</v>
      </c>
      <c r="T135">
        <v>2100096.5600117156</v>
      </c>
      <c r="V135">
        <v>2191792.1771125603</v>
      </c>
      <c r="W135">
        <v>2140494.7999999998</v>
      </c>
      <c r="X135">
        <v>-6353.59</v>
      </c>
      <c r="AB135">
        <v>2134141.21</v>
      </c>
      <c r="AC135">
        <v>57650.967112560291</v>
      </c>
      <c r="AD135">
        <v>40.355676978792204</v>
      </c>
      <c r="AE135">
        <v>57691.322789539081</v>
      </c>
      <c r="AF135">
        <v>-34004.294311305763</v>
      </c>
      <c r="AG135">
        <v>91695.617100844844</v>
      </c>
      <c r="AH135">
        <v>57650.967112560291</v>
      </c>
      <c r="AI135">
        <v>103109.72800058578</v>
      </c>
      <c r="AJ135">
        <v>40.355676978792204</v>
      </c>
      <c r="AL135" t="s">
        <v>116</v>
      </c>
      <c r="AM135">
        <v>57691.322789539081</v>
      </c>
      <c r="AN135" t="s">
        <v>116</v>
      </c>
      <c r="AO135">
        <v>147</v>
      </c>
      <c r="AP135">
        <v>150</v>
      </c>
      <c r="AQ135">
        <v>2.7470795337723539E-2</v>
      </c>
      <c r="AS135" t="s">
        <v>112</v>
      </c>
      <c r="AT135" t="s">
        <v>112</v>
      </c>
      <c r="AU135" t="s">
        <v>363</v>
      </c>
      <c r="AV135" t="s">
        <v>36</v>
      </c>
    </row>
    <row r="136" spans="1:48" x14ac:dyDescent="0.2">
      <c r="A136" t="s">
        <v>365</v>
      </c>
      <c r="B136">
        <v>2159</v>
      </c>
      <c r="C136">
        <v>2159</v>
      </c>
      <c r="D136" t="s">
        <v>366</v>
      </c>
      <c r="E136" t="s">
        <v>90</v>
      </c>
      <c r="F136" t="s">
        <v>170</v>
      </c>
      <c r="G136" t="s">
        <v>36</v>
      </c>
      <c r="H136">
        <v>-151394.79930247529</v>
      </c>
      <c r="I136">
        <v>0</v>
      </c>
      <c r="J136">
        <v>-151394.79930247529</v>
      </c>
      <c r="K136">
        <v>1057408.5601681643</v>
      </c>
      <c r="L136">
        <v>175483</v>
      </c>
      <c r="N136">
        <v>1232891.5601681643</v>
      </c>
      <c r="O136">
        <v>0</v>
      </c>
      <c r="P136">
        <v>0</v>
      </c>
      <c r="Q136">
        <v>0</v>
      </c>
      <c r="R136">
        <v>9430</v>
      </c>
      <c r="S136">
        <v>9430</v>
      </c>
      <c r="T136">
        <v>1242321.5601681643</v>
      </c>
      <c r="V136">
        <v>1090926.760865689</v>
      </c>
      <c r="W136">
        <v>1222752.3</v>
      </c>
      <c r="X136">
        <v>-6373.92</v>
      </c>
      <c r="AB136">
        <v>1216378.3800000001</v>
      </c>
      <c r="AC136">
        <v>-125451.6191343111</v>
      </c>
      <c r="AD136">
        <v>0</v>
      </c>
      <c r="AE136">
        <v>-125451.6191343111</v>
      </c>
      <c r="AF136">
        <v>25943.180168164195</v>
      </c>
      <c r="AG136">
        <v>-151394.79930247529</v>
      </c>
      <c r="AH136">
        <v>0</v>
      </c>
      <c r="AI136">
        <v>0</v>
      </c>
      <c r="AJ136">
        <v>0</v>
      </c>
      <c r="AL136" t="s">
        <v>111</v>
      </c>
      <c r="AM136">
        <v>-125451.6191343111</v>
      </c>
      <c r="AN136" t="s">
        <v>111</v>
      </c>
      <c r="AO136">
        <v>167</v>
      </c>
      <c r="AP136">
        <v>168</v>
      </c>
      <c r="AQ136">
        <v>-0.10098160022058186</v>
      </c>
      <c r="AS136" t="s">
        <v>112</v>
      </c>
      <c r="AT136" t="s">
        <v>112</v>
      </c>
      <c r="AU136" t="s">
        <v>365</v>
      </c>
      <c r="AV136" t="s">
        <v>36</v>
      </c>
    </row>
    <row r="137" spans="1:48" x14ac:dyDescent="0.2">
      <c r="A137" t="s">
        <v>367</v>
      </c>
      <c r="B137">
        <v>2161</v>
      </c>
      <c r="C137">
        <v>2161</v>
      </c>
      <c r="D137" t="s">
        <v>368</v>
      </c>
      <c r="E137" t="s">
        <v>90</v>
      </c>
      <c r="F137" t="s">
        <v>170</v>
      </c>
      <c r="G137" t="s">
        <v>36</v>
      </c>
      <c r="H137">
        <v>230449.29093316299</v>
      </c>
      <c r="I137">
        <v>0</v>
      </c>
      <c r="J137">
        <v>230449.29093316299</v>
      </c>
      <c r="K137">
        <v>1367025.4629910504</v>
      </c>
      <c r="L137">
        <v>308883</v>
      </c>
      <c r="N137">
        <v>1675908.4629910504</v>
      </c>
      <c r="O137">
        <v>0</v>
      </c>
      <c r="P137">
        <v>0</v>
      </c>
      <c r="Q137">
        <v>0</v>
      </c>
      <c r="R137">
        <v>14310</v>
      </c>
      <c r="S137">
        <v>14310</v>
      </c>
      <c r="T137">
        <v>1690218.4629910504</v>
      </c>
      <c r="V137">
        <v>1920667.7539242133</v>
      </c>
      <c r="W137">
        <v>1639402.8800000001</v>
      </c>
      <c r="X137">
        <v>-5515.68</v>
      </c>
      <c r="AB137">
        <v>1633887.2000000002</v>
      </c>
      <c r="AC137">
        <v>286780.55392421316</v>
      </c>
      <c r="AD137">
        <v>161.3145036532141</v>
      </c>
      <c r="AE137">
        <v>286941.86842786637</v>
      </c>
      <c r="AF137">
        <v>56492.577494703379</v>
      </c>
      <c r="AG137">
        <v>230449.29093316299</v>
      </c>
      <c r="AH137">
        <v>230449.29093316299</v>
      </c>
      <c r="AI137">
        <v>83795.423149552531</v>
      </c>
      <c r="AJ137">
        <v>161.3145036532141</v>
      </c>
      <c r="AL137" t="s">
        <v>116</v>
      </c>
      <c r="AM137">
        <v>286941.86842786637</v>
      </c>
      <c r="AN137" t="s">
        <v>116</v>
      </c>
      <c r="AO137">
        <v>70</v>
      </c>
      <c r="AP137">
        <v>56</v>
      </c>
      <c r="AQ137">
        <v>0.16976614249029517</v>
      </c>
      <c r="AS137" t="s">
        <v>112</v>
      </c>
      <c r="AT137" t="s">
        <v>112</v>
      </c>
      <c r="AU137" t="s">
        <v>367</v>
      </c>
      <c r="AV137" t="s">
        <v>36</v>
      </c>
    </row>
    <row r="138" spans="1:48" x14ac:dyDescent="0.2">
      <c r="A138" t="s">
        <v>369</v>
      </c>
      <c r="B138">
        <v>2160</v>
      </c>
      <c r="C138">
        <v>2160</v>
      </c>
      <c r="D138" t="s">
        <v>370</v>
      </c>
      <c r="F138" t="s">
        <v>170</v>
      </c>
      <c r="G138" t="s">
        <v>36</v>
      </c>
      <c r="H138">
        <v>86890.771035494123</v>
      </c>
      <c r="I138">
        <v>0</v>
      </c>
      <c r="J138">
        <v>86890.771035494123</v>
      </c>
      <c r="K138">
        <v>1611593.7997930162</v>
      </c>
      <c r="L138">
        <v>361198.13</v>
      </c>
      <c r="N138">
        <v>1972791.9297930161</v>
      </c>
      <c r="O138">
        <v>1199.1416666666669</v>
      </c>
      <c r="P138">
        <v>0</v>
      </c>
      <c r="Q138">
        <v>0</v>
      </c>
      <c r="R138">
        <v>19886</v>
      </c>
      <c r="S138">
        <v>21085.141666666666</v>
      </c>
      <c r="T138">
        <v>1993877.0714596827</v>
      </c>
      <c r="V138">
        <v>2080767.8424951767</v>
      </c>
      <c r="W138">
        <v>1902791.43</v>
      </c>
      <c r="X138">
        <v>0</v>
      </c>
      <c r="AB138">
        <v>1902791.43</v>
      </c>
      <c r="AC138">
        <v>177976.41249517677</v>
      </c>
      <c r="AD138">
        <v>60.823539724845887</v>
      </c>
      <c r="AE138">
        <v>178037.23603490161</v>
      </c>
      <c r="AF138">
        <v>91146.464999407486</v>
      </c>
      <c r="AG138">
        <v>86890.771035494123</v>
      </c>
      <c r="AH138">
        <v>86890.771035494123</v>
      </c>
      <c r="AI138">
        <v>98639.596489650809</v>
      </c>
      <c r="AJ138">
        <v>60.823539724845887</v>
      </c>
      <c r="AL138" t="s">
        <v>116</v>
      </c>
      <c r="AM138">
        <v>178037.23603490161</v>
      </c>
      <c r="AN138" t="s">
        <v>116</v>
      </c>
      <c r="AO138">
        <v>110</v>
      </c>
      <c r="AP138">
        <v>121</v>
      </c>
      <c r="AQ138">
        <v>8.9291982230661621E-2</v>
      </c>
      <c r="AS138" t="s">
        <v>112</v>
      </c>
      <c r="AT138" t="s">
        <v>112</v>
      </c>
      <c r="AU138" t="s">
        <v>369</v>
      </c>
      <c r="AV138" t="s">
        <v>36</v>
      </c>
    </row>
    <row r="139" spans="1:48" x14ac:dyDescent="0.2">
      <c r="A139" t="s">
        <v>371</v>
      </c>
      <c r="B139">
        <v>2063</v>
      </c>
      <c r="C139">
        <v>2063</v>
      </c>
      <c r="D139" t="s">
        <v>372</v>
      </c>
      <c r="E139" t="s">
        <v>90</v>
      </c>
      <c r="F139" t="s">
        <v>170</v>
      </c>
      <c r="G139" t="s">
        <v>36</v>
      </c>
      <c r="H139">
        <v>85813.876629897073</v>
      </c>
      <c r="I139">
        <v>0</v>
      </c>
      <c r="J139">
        <v>85813.876629897073</v>
      </c>
      <c r="K139">
        <v>2788588.1293998668</v>
      </c>
      <c r="L139">
        <v>591896.80000000005</v>
      </c>
      <c r="N139">
        <v>3380484.9293998666</v>
      </c>
      <c r="O139">
        <v>20490.726166666667</v>
      </c>
      <c r="P139">
        <v>0</v>
      </c>
      <c r="Q139">
        <v>0</v>
      </c>
      <c r="R139">
        <v>31734</v>
      </c>
      <c r="S139">
        <v>52224.726166666667</v>
      </c>
      <c r="T139">
        <v>3432709.6555665331</v>
      </c>
      <c r="V139">
        <v>3518523.53219643</v>
      </c>
      <c r="W139">
        <v>3213665.02</v>
      </c>
      <c r="X139">
        <v>-7800</v>
      </c>
      <c r="AB139">
        <v>3205865.02</v>
      </c>
      <c r="AC139">
        <v>312658.51219643001</v>
      </c>
      <c r="AD139">
        <v>60.069713640927951</v>
      </c>
      <c r="AE139">
        <v>312718.5819100709</v>
      </c>
      <c r="AF139">
        <v>226904.70528017383</v>
      </c>
      <c r="AG139">
        <v>85813.876629897073</v>
      </c>
      <c r="AH139">
        <v>85813.876629897073</v>
      </c>
      <c r="AI139">
        <v>169024.24646999335</v>
      </c>
      <c r="AJ139">
        <v>60.069713640927951</v>
      </c>
      <c r="AL139" t="s">
        <v>116</v>
      </c>
      <c r="AM139">
        <v>312718.5819100709</v>
      </c>
      <c r="AN139" t="s">
        <v>116</v>
      </c>
      <c r="AO139">
        <v>65</v>
      </c>
      <c r="AP139">
        <v>119</v>
      </c>
      <c r="AQ139">
        <v>9.1099630696398051E-2</v>
      </c>
      <c r="AS139" t="s">
        <v>112</v>
      </c>
      <c r="AT139" t="s">
        <v>112</v>
      </c>
      <c r="AU139" t="s">
        <v>371</v>
      </c>
      <c r="AV139" t="s">
        <v>36</v>
      </c>
    </row>
    <row r="140" spans="1:48" x14ac:dyDescent="0.2">
      <c r="A140" t="s">
        <v>373</v>
      </c>
      <c r="B140">
        <v>3325</v>
      </c>
      <c r="C140">
        <v>3325</v>
      </c>
      <c r="D140" t="s">
        <v>374</v>
      </c>
      <c r="E140" t="s">
        <v>90</v>
      </c>
      <c r="F140" t="s">
        <v>170</v>
      </c>
      <c r="G140" t="s">
        <v>36</v>
      </c>
      <c r="H140">
        <v>367198.3788557229</v>
      </c>
      <c r="I140">
        <v>0</v>
      </c>
      <c r="J140">
        <v>367198.3788557229</v>
      </c>
      <c r="K140">
        <v>2032194.9075809803</v>
      </c>
      <c r="L140">
        <v>349584</v>
      </c>
      <c r="N140">
        <v>2381778.9075809801</v>
      </c>
      <c r="O140">
        <v>52326.951833333333</v>
      </c>
      <c r="P140">
        <v>0</v>
      </c>
      <c r="Q140">
        <v>0</v>
      </c>
      <c r="R140">
        <v>24440</v>
      </c>
      <c r="S140">
        <v>76766.951833333325</v>
      </c>
      <c r="T140">
        <v>2458545.8594143135</v>
      </c>
      <c r="V140">
        <v>2825744.2382700364</v>
      </c>
      <c r="W140">
        <v>2503499.46</v>
      </c>
      <c r="X140">
        <v>0</v>
      </c>
      <c r="AB140">
        <v>2503499.46</v>
      </c>
      <c r="AC140">
        <v>322244.77827003645</v>
      </c>
      <c r="AD140">
        <v>225.57134478902555</v>
      </c>
      <c r="AE140">
        <v>322470.34961482545</v>
      </c>
      <c r="AF140">
        <v>-44728.029240897449</v>
      </c>
      <c r="AG140">
        <v>367198.3788557229</v>
      </c>
      <c r="AH140">
        <v>322244.77827003645</v>
      </c>
      <c r="AI140">
        <v>119088.94537904901</v>
      </c>
      <c r="AJ140">
        <v>225.57134478902555</v>
      </c>
      <c r="AL140" t="s">
        <v>116</v>
      </c>
      <c r="AM140">
        <v>322470.34961482545</v>
      </c>
      <c r="AN140" t="s">
        <v>116</v>
      </c>
      <c r="AO140">
        <v>62</v>
      </c>
      <c r="AP140">
        <v>88</v>
      </c>
      <c r="AQ140">
        <v>0.13116304029067241</v>
      </c>
      <c r="AS140" t="s">
        <v>112</v>
      </c>
      <c r="AT140" t="s">
        <v>112</v>
      </c>
      <c r="AU140" t="s">
        <v>373</v>
      </c>
      <c r="AV140" t="s">
        <v>36</v>
      </c>
    </row>
    <row r="141" spans="1:48" x14ac:dyDescent="0.2">
      <c r="A141" t="s">
        <v>375</v>
      </c>
      <c r="B141">
        <v>2169</v>
      </c>
      <c r="C141">
        <v>2169</v>
      </c>
      <c r="D141" t="s">
        <v>376</v>
      </c>
      <c r="E141" t="s">
        <v>90</v>
      </c>
      <c r="F141" t="s">
        <v>170</v>
      </c>
      <c r="G141" t="s">
        <v>36</v>
      </c>
      <c r="H141">
        <v>330923.34769877844</v>
      </c>
      <c r="I141">
        <v>0</v>
      </c>
      <c r="J141">
        <v>330923.34769877844</v>
      </c>
      <c r="K141">
        <v>2025979.0606844563</v>
      </c>
      <c r="L141">
        <v>472317.22</v>
      </c>
      <c r="N141">
        <v>2498296.2806844562</v>
      </c>
      <c r="O141">
        <v>13939.253083333335</v>
      </c>
      <c r="P141">
        <v>0</v>
      </c>
      <c r="Q141">
        <v>0</v>
      </c>
      <c r="R141">
        <v>22072</v>
      </c>
      <c r="S141">
        <v>36011.253083333337</v>
      </c>
      <c r="T141">
        <v>2534307.5337677896</v>
      </c>
      <c r="V141">
        <v>2865230.881466568</v>
      </c>
      <c r="W141">
        <v>2389681.6199999996</v>
      </c>
      <c r="X141">
        <v>-2431.17</v>
      </c>
      <c r="AB141">
        <v>2387250.4499999997</v>
      </c>
      <c r="AC141">
        <v>477980.43146656826</v>
      </c>
      <c r="AD141">
        <v>231.64634338914493</v>
      </c>
      <c r="AE141">
        <v>478212.07780995738</v>
      </c>
      <c r="AF141">
        <v>147288.73011117894</v>
      </c>
      <c r="AG141">
        <v>330923.34769877844</v>
      </c>
      <c r="AH141">
        <v>330923.34769877844</v>
      </c>
      <c r="AI141">
        <v>124914.81403422281</v>
      </c>
      <c r="AJ141">
        <v>231.64634338914493</v>
      </c>
      <c r="AL141" t="s">
        <v>116</v>
      </c>
      <c r="AM141">
        <v>478212.07780995738</v>
      </c>
      <c r="AN141" t="s">
        <v>116</v>
      </c>
      <c r="AO141">
        <v>29</v>
      </c>
      <c r="AP141">
        <v>44</v>
      </c>
      <c r="AQ141">
        <v>0.18869536212086815</v>
      </c>
      <c r="AS141" t="s">
        <v>112</v>
      </c>
      <c r="AT141" t="s">
        <v>112</v>
      </c>
      <c r="AU141" t="s">
        <v>375</v>
      </c>
      <c r="AV141" t="s">
        <v>36</v>
      </c>
    </row>
    <row r="142" spans="1:48" x14ac:dyDescent="0.2">
      <c r="A142" t="s">
        <v>377</v>
      </c>
      <c r="B142">
        <v>2008</v>
      </c>
      <c r="C142">
        <v>2008</v>
      </c>
      <c r="D142" t="s">
        <v>378</v>
      </c>
      <c r="E142" t="s">
        <v>90</v>
      </c>
      <c r="F142" t="s">
        <v>170</v>
      </c>
      <c r="G142" t="s">
        <v>36</v>
      </c>
      <c r="H142">
        <v>155571.24162508774</v>
      </c>
      <c r="I142">
        <v>0</v>
      </c>
      <c r="J142">
        <v>155571.24162508774</v>
      </c>
      <c r="K142">
        <v>2157505.881592853</v>
      </c>
      <c r="L142">
        <v>366115.64</v>
      </c>
      <c r="N142">
        <v>2523621.5215928531</v>
      </c>
      <c r="O142">
        <v>0</v>
      </c>
      <c r="P142">
        <v>0</v>
      </c>
      <c r="Q142">
        <v>0</v>
      </c>
      <c r="R142">
        <v>19560</v>
      </c>
      <c r="S142">
        <v>19560</v>
      </c>
      <c r="T142">
        <v>2543181.5215928531</v>
      </c>
      <c r="V142">
        <v>2698752.7632179409</v>
      </c>
      <c r="W142">
        <v>2313151.2899999996</v>
      </c>
      <c r="X142">
        <v>-3280</v>
      </c>
      <c r="AB142">
        <v>2309871.2899999996</v>
      </c>
      <c r="AC142">
        <v>388881.47321794135</v>
      </c>
      <c r="AD142">
        <v>108.89986913756142</v>
      </c>
      <c r="AE142">
        <v>388990.37308707891</v>
      </c>
      <c r="AF142">
        <v>233419.13146199117</v>
      </c>
      <c r="AG142">
        <v>155571.24162508774</v>
      </c>
      <c r="AH142">
        <v>155571.24162508774</v>
      </c>
      <c r="AI142">
        <v>126181.07607964266</v>
      </c>
      <c r="AJ142">
        <v>108.89986913756142</v>
      </c>
      <c r="AL142" t="s">
        <v>116</v>
      </c>
      <c r="AM142">
        <v>388990.37308707891</v>
      </c>
      <c r="AN142" t="s">
        <v>116</v>
      </c>
      <c r="AO142">
        <v>43</v>
      </c>
      <c r="AP142">
        <v>67</v>
      </c>
      <c r="AQ142">
        <v>0.15295423066908936</v>
      </c>
      <c r="AS142" t="s">
        <v>112</v>
      </c>
      <c r="AT142" t="s">
        <v>112</v>
      </c>
      <c r="AU142" t="s">
        <v>377</v>
      </c>
      <c r="AV142" t="s">
        <v>36</v>
      </c>
    </row>
    <row r="143" spans="1:48" x14ac:dyDescent="0.2">
      <c r="A143" t="s">
        <v>379</v>
      </c>
      <c r="B143">
        <v>2018</v>
      </c>
      <c r="C143">
        <v>2018</v>
      </c>
      <c r="D143" t="s">
        <v>380</v>
      </c>
      <c r="E143" t="s">
        <v>90</v>
      </c>
      <c r="F143" t="s">
        <v>170</v>
      </c>
      <c r="G143" t="s">
        <v>36</v>
      </c>
      <c r="H143">
        <v>230787.70851143324</v>
      </c>
      <c r="I143">
        <v>-46623.86</v>
      </c>
      <c r="J143">
        <v>184163.84851143323</v>
      </c>
      <c r="K143">
        <v>2088283.1892638162</v>
      </c>
      <c r="L143">
        <v>482520</v>
      </c>
      <c r="N143">
        <v>2570803.189263816</v>
      </c>
      <c r="O143">
        <v>59818.332000000009</v>
      </c>
      <c r="P143">
        <v>81794.540000000008</v>
      </c>
      <c r="Q143">
        <v>0</v>
      </c>
      <c r="R143">
        <v>25063.989999999998</v>
      </c>
      <c r="S143">
        <v>166676.86200000002</v>
      </c>
      <c r="T143">
        <v>2737480.0512638162</v>
      </c>
      <c r="V143">
        <v>2921643.8997752494</v>
      </c>
      <c r="W143">
        <v>2531351.8800000004</v>
      </c>
      <c r="X143">
        <v>-5275</v>
      </c>
      <c r="AB143">
        <v>2526076.8800000004</v>
      </c>
      <c r="AC143">
        <v>395567.01977524906</v>
      </c>
      <c r="AD143">
        <v>128.91469395800326</v>
      </c>
      <c r="AE143">
        <v>395695.93446920707</v>
      </c>
      <c r="AF143">
        <v>211532.08595777384</v>
      </c>
      <c r="AG143">
        <v>184163.84851143323</v>
      </c>
      <c r="AH143">
        <v>184163.84851143323</v>
      </c>
      <c r="AI143">
        <v>128540.15946319081</v>
      </c>
      <c r="AJ143">
        <v>128.91469395800326</v>
      </c>
      <c r="AL143" t="s">
        <v>116</v>
      </c>
      <c r="AM143">
        <v>395695.93446920707</v>
      </c>
      <c r="AN143" t="s">
        <v>116</v>
      </c>
      <c r="AO143">
        <v>39</v>
      </c>
      <c r="AP143">
        <v>77</v>
      </c>
      <c r="AQ143">
        <v>0.14454751342809807</v>
      </c>
      <c r="AS143" t="s">
        <v>112</v>
      </c>
      <c r="AT143" t="s">
        <v>112</v>
      </c>
      <c r="AU143" t="s">
        <v>379</v>
      </c>
      <c r="AV143" t="s">
        <v>36</v>
      </c>
    </row>
    <row r="144" spans="1:48" x14ac:dyDescent="0.2">
      <c r="A144" t="s">
        <v>381</v>
      </c>
      <c r="B144">
        <v>2174</v>
      </c>
      <c r="C144">
        <v>2174</v>
      </c>
      <c r="D144" t="s">
        <v>382</v>
      </c>
      <c r="F144" t="s">
        <v>170</v>
      </c>
      <c r="G144" t="s">
        <v>115</v>
      </c>
      <c r="H144">
        <v>338181.2392637576</v>
      </c>
      <c r="I144">
        <v>0</v>
      </c>
      <c r="J144">
        <v>338181.2392637576</v>
      </c>
      <c r="K144">
        <v>1628767.6508761579</v>
      </c>
      <c r="L144">
        <v>340219</v>
      </c>
      <c r="N144">
        <v>1968986.6508761579</v>
      </c>
      <c r="O144">
        <v>17628.231166666668</v>
      </c>
      <c r="P144">
        <v>0</v>
      </c>
      <c r="Q144">
        <v>0</v>
      </c>
      <c r="R144">
        <v>29894.400000000001</v>
      </c>
      <c r="S144">
        <v>47522.631166666673</v>
      </c>
      <c r="T144">
        <v>2016509.2820428247</v>
      </c>
      <c r="V144">
        <v>2354690.5213065823</v>
      </c>
      <c r="W144">
        <v>1964762.81</v>
      </c>
      <c r="X144">
        <v>0</v>
      </c>
      <c r="AB144">
        <v>1964762.81</v>
      </c>
      <c r="AC144">
        <v>389927.7113065822</v>
      </c>
      <c r="AD144">
        <v>0</v>
      </c>
      <c r="AE144">
        <v>389927.7113065822</v>
      </c>
      <c r="AF144">
        <v>51746.472042824607</v>
      </c>
      <c r="AG144">
        <v>338181.2392637576</v>
      </c>
      <c r="AH144">
        <v>0</v>
      </c>
      <c r="AI144">
        <v>0</v>
      </c>
      <c r="AJ144">
        <v>0</v>
      </c>
      <c r="AL144" t="s">
        <v>116</v>
      </c>
      <c r="AM144">
        <v>389927.7113065822</v>
      </c>
      <c r="AN144" t="s">
        <v>116</v>
      </c>
      <c r="AO144">
        <v>41</v>
      </c>
      <c r="AP144">
        <v>40</v>
      </c>
      <c r="AQ144">
        <v>0.19336767491174944</v>
      </c>
      <c r="AS144" t="s">
        <v>112</v>
      </c>
      <c r="AT144" t="s">
        <v>117</v>
      </c>
      <c r="AU144" t="s">
        <v>381</v>
      </c>
      <c r="AV144" t="s">
        <v>36</v>
      </c>
    </row>
    <row r="145" spans="1:48" x14ac:dyDescent="0.2">
      <c r="A145" t="s">
        <v>383</v>
      </c>
      <c r="B145">
        <v>2176</v>
      </c>
      <c r="C145">
        <v>2176</v>
      </c>
      <c r="D145" t="s">
        <v>384</v>
      </c>
      <c r="E145" t="s">
        <v>90</v>
      </c>
      <c r="F145" t="s">
        <v>170</v>
      </c>
      <c r="G145" t="s">
        <v>36</v>
      </c>
      <c r="H145">
        <v>211102.07318676487</v>
      </c>
      <c r="I145">
        <v>0</v>
      </c>
      <c r="J145">
        <v>211102.07318676487</v>
      </c>
      <c r="K145">
        <v>3228999.1697969148</v>
      </c>
      <c r="L145">
        <v>576660</v>
      </c>
      <c r="N145">
        <v>3805659.1697969148</v>
      </c>
      <c r="O145">
        <v>31071.806500000002</v>
      </c>
      <c r="P145">
        <v>0</v>
      </c>
      <c r="Q145">
        <v>0</v>
      </c>
      <c r="R145">
        <v>30290</v>
      </c>
      <c r="S145">
        <v>61361.806500000006</v>
      </c>
      <c r="T145">
        <v>3867020.9762969147</v>
      </c>
      <c r="V145">
        <v>4078123.0494836797</v>
      </c>
      <c r="W145">
        <v>3831752.25</v>
      </c>
      <c r="X145">
        <v>-28361.37</v>
      </c>
      <c r="AB145">
        <v>3803390.88</v>
      </c>
      <c r="AC145">
        <v>274732.16948367981</v>
      </c>
      <c r="AD145">
        <v>147.77145123073541</v>
      </c>
      <c r="AE145">
        <v>274879.94093491056</v>
      </c>
      <c r="AF145">
        <v>63777.867748145683</v>
      </c>
      <c r="AG145">
        <v>211102.07318676487</v>
      </c>
      <c r="AH145">
        <v>211102.07318676487</v>
      </c>
      <c r="AI145">
        <v>190282.95848984574</v>
      </c>
      <c r="AJ145">
        <v>147.77145123073541</v>
      </c>
      <c r="AL145" t="s">
        <v>116</v>
      </c>
      <c r="AM145">
        <v>274879.94093491056</v>
      </c>
      <c r="AN145" t="s">
        <v>116</v>
      </c>
      <c r="AO145">
        <v>72</v>
      </c>
      <c r="AP145">
        <v>132</v>
      </c>
      <c r="AQ145">
        <v>7.1083126422070111E-2</v>
      </c>
      <c r="AS145" t="s">
        <v>112</v>
      </c>
      <c r="AT145" t="s">
        <v>112</v>
      </c>
      <c r="AU145" t="s">
        <v>383</v>
      </c>
      <c r="AV145" t="s">
        <v>36</v>
      </c>
    </row>
    <row r="146" spans="1:48" x14ac:dyDescent="0.2">
      <c r="A146" t="s">
        <v>385</v>
      </c>
      <c r="B146">
        <v>3381</v>
      </c>
      <c r="C146">
        <v>3381</v>
      </c>
      <c r="D146" t="s">
        <v>386</v>
      </c>
      <c r="F146" t="s">
        <v>170</v>
      </c>
      <c r="G146" t="s">
        <v>36</v>
      </c>
      <c r="H146">
        <v>20515.571724080884</v>
      </c>
      <c r="I146">
        <v>0</v>
      </c>
      <c r="J146">
        <v>20515.571724080884</v>
      </c>
      <c r="K146">
        <v>888221.2406583213</v>
      </c>
      <c r="L146">
        <v>161606</v>
      </c>
      <c r="N146">
        <v>1049827.2406583214</v>
      </c>
      <c r="O146">
        <v>0</v>
      </c>
      <c r="P146">
        <v>0</v>
      </c>
      <c r="Q146">
        <v>0</v>
      </c>
      <c r="R146">
        <v>17254</v>
      </c>
      <c r="S146">
        <v>17254</v>
      </c>
      <c r="T146">
        <v>1067081.2406583214</v>
      </c>
      <c r="V146">
        <v>1087596.8123824024</v>
      </c>
      <c r="W146">
        <v>1071201.3400000001</v>
      </c>
      <c r="X146">
        <v>0</v>
      </c>
      <c r="AB146">
        <v>1071201.3400000001</v>
      </c>
      <c r="AC146">
        <v>16395.47238240228</v>
      </c>
      <c r="AD146">
        <v>11.476830667681597</v>
      </c>
      <c r="AE146">
        <v>16406.949213069962</v>
      </c>
      <c r="AF146">
        <v>-4108.6225110109226</v>
      </c>
      <c r="AG146">
        <v>20515.571724080884</v>
      </c>
      <c r="AH146">
        <v>16395.47238240228</v>
      </c>
      <c r="AI146">
        <v>52491.362032916077</v>
      </c>
      <c r="AJ146">
        <v>11.476830667681597</v>
      </c>
      <c r="AL146" t="s">
        <v>116</v>
      </c>
      <c r="AM146">
        <v>16406.949213069962</v>
      </c>
      <c r="AN146" t="s">
        <v>116</v>
      </c>
      <c r="AO146">
        <v>155</v>
      </c>
      <c r="AP146">
        <v>154</v>
      </c>
      <c r="AQ146">
        <v>1.5375538982343945E-2</v>
      </c>
      <c r="AS146" t="s">
        <v>112</v>
      </c>
      <c r="AT146" t="s">
        <v>112</v>
      </c>
      <c r="AU146" t="s">
        <v>385</v>
      </c>
      <c r="AV146" t="s">
        <v>36</v>
      </c>
    </row>
    <row r="147" spans="1:48" x14ac:dyDescent="0.2">
      <c r="A147" t="s">
        <v>387</v>
      </c>
      <c r="B147">
        <v>3380</v>
      </c>
      <c r="C147">
        <v>3380</v>
      </c>
      <c r="D147" t="s">
        <v>388</v>
      </c>
      <c r="F147" t="s">
        <v>170</v>
      </c>
      <c r="G147" t="s">
        <v>36</v>
      </c>
      <c r="H147">
        <v>137855.65957173851</v>
      </c>
      <c r="I147">
        <v>0</v>
      </c>
      <c r="J147">
        <v>137855.65957173851</v>
      </c>
      <c r="K147">
        <v>876128.54019825172</v>
      </c>
      <c r="L147">
        <v>136686</v>
      </c>
      <c r="N147">
        <v>1012814.5401982517</v>
      </c>
      <c r="O147">
        <v>32109.75</v>
      </c>
      <c r="P147">
        <v>0</v>
      </c>
      <c r="Q147">
        <v>0</v>
      </c>
      <c r="R147">
        <v>10775</v>
      </c>
      <c r="S147">
        <v>42884.75</v>
      </c>
      <c r="T147">
        <v>1055699.2901982516</v>
      </c>
      <c r="V147">
        <v>1193554.9497699901</v>
      </c>
      <c r="W147">
        <v>971483.48</v>
      </c>
      <c r="X147">
        <v>0</v>
      </c>
      <c r="AB147">
        <v>971483.48</v>
      </c>
      <c r="AC147">
        <v>222071.46976999007</v>
      </c>
      <c r="AD147">
        <v>96.498961700216952</v>
      </c>
      <c r="AE147">
        <v>222167.96873169029</v>
      </c>
      <c r="AF147">
        <v>84312.309159951779</v>
      </c>
      <c r="AG147">
        <v>137855.65957173851</v>
      </c>
      <c r="AH147">
        <v>137855.65957173851</v>
      </c>
      <c r="AI147">
        <v>50640.727009912589</v>
      </c>
      <c r="AJ147">
        <v>96.498961700216952</v>
      </c>
      <c r="AL147" t="s">
        <v>116</v>
      </c>
      <c r="AM147">
        <v>222167.96873169029</v>
      </c>
      <c r="AN147" t="s">
        <v>116</v>
      </c>
      <c r="AO147">
        <v>97</v>
      </c>
      <c r="AP147">
        <v>31</v>
      </c>
      <c r="AQ147">
        <v>0.21044626134963962</v>
      </c>
      <c r="AS147" t="s">
        <v>112</v>
      </c>
      <c r="AT147" t="s">
        <v>112</v>
      </c>
      <c r="AU147" t="s">
        <v>387</v>
      </c>
      <c r="AV147" t="s">
        <v>36</v>
      </c>
    </row>
    <row r="148" spans="1:48" x14ac:dyDescent="0.2">
      <c r="A148" t="s">
        <v>389</v>
      </c>
      <c r="B148">
        <v>3335</v>
      </c>
      <c r="C148">
        <v>3335</v>
      </c>
      <c r="D148" t="s">
        <v>390</v>
      </c>
      <c r="F148" t="s">
        <v>170</v>
      </c>
      <c r="G148" t="s">
        <v>36</v>
      </c>
      <c r="H148">
        <v>109046.47931871378</v>
      </c>
      <c r="I148">
        <v>0</v>
      </c>
      <c r="J148">
        <v>109046.47931871378</v>
      </c>
      <c r="K148">
        <v>1121919.268231221</v>
      </c>
      <c r="L148">
        <v>228581</v>
      </c>
      <c r="N148">
        <v>1350500.268231221</v>
      </c>
      <c r="O148">
        <v>1723</v>
      </c>
      <c r="P148">
        <v>0</v>
      </c>
      <c r="Q148">
        <v>0</v>
      </c>
      <c r="R148">
        <v>21828</v>
      </c>
      <c r="S148">
        <v>23551</v>
      </c>
      <c r="T148">
        <v>1374051.268231221</v>
      </c>
      <c r="V148">
        <v>1483097.7475499348</v>
      </c>
      <c r="W148">
        <v>1351085.02</v>
      </c>
      <c r="X148">
        <v>0</v>
      </c>
      <c r="AB148">
        <v>1351085.02</v>
      </c>
      <c r="AC148">
        <v>132012.72754993476</v>
      </c>
      <c r="AD148">
        <v>76.332535523099651</v>
      </c>
      <c r="AE148">
        <v>132089.06008545787</v>
      </c>
      <c r="AF148">
        <v>23042.580766744082</v>
      </c>
      <c r="AG148">
        <v>109046.47931871378</v>
      </c>
      <c r="AH148">
        <v>109046.47931871378</v>
      </c>
      <c r="AI148">
        <v>67525.013411561056</v>
      </c>
      <c r="AJ148">
        <v>76.332535523099651</v>
      </c>
      <c r="AL148" t="s">
        <v>116</v>
      </c>
      <c r="AM148">
        <v>132089.06008545787</v>
      </c>
      <c r="AN148" t="s">
        <v>116</v>
      </c>
      <c r="AO148">
        <v>131</v>
      </c>
      <c r="AP148">
        <v>116</v>
      </c>
      <c r="AQ148">
        <v>9.613110015574057E-2</v>
      </c>
      <c r="AS148" t="s">
        <v>112</v>
      </c>
      <c r="AT148" t="s">
        <v>112</v>
      </c>
      <c r="AU148" t="s">
        <v>389</v>
      </c>
      <c r="AV148" t="s">
        <v>36</v>
      </c>
    </row>
    <row r="149" spans="1:48" x14ac:dyDescent="0.2">
      <c r="A149" t="s">
        <v>391</v>
      </c>
      <c r="B149">
        <v>3329</v>
      </c>
      <c r="C149">
        <v>3329</v>
      </c>
      <c r="D149" t="s">
        <v>392</v>
      </c>
      <c r="E149" t="s">
        <v>90</v>
      </c>
      <c r="F149" t="s">
        <v>170</v>
      </c>
      <c r="G149" t="s">
        <v>36</v>
      </c>
      <c r="H149">
        <v>83363.161122526159</v>
      </c>
      <c r="I149">
        <v>0</v>
      </c>
      <c r="J149">
        <v>83363.161122526159</v>
      </c>
      <c r="K149">
        <v>1097448.115356717</v>
      </c>
      <c r="L149">
        <v>164542</v>
      </c>
      <c r="N149">
        <v>1261990.115356717</v>
      </c>
      <c r="O149">
        <v>32672.704666666672</v>
      </c>
      <c r="P149">
        <v>0</v>
      </c>
      <c r="Q149">
        <v>0</v>
      </c>
      <c r="R149">
        <v>9660</v>
      </c>
      <c r="S149">
        <v>42332.704666666672</v>
      </c>
      <c r="T149">
        <v>1304322.8200233837</v>
      </c>
      <c r="V149">
        <v>1387685.98114591</v>
      </c>
      <c r="W149">
        <v>1252652.3700000001</v>
      </c>
      <c r="X149">
        <v>0</v>
      </c>
      <c r="AB149">
        <v>1252652.3700000001</v>
      </c>
      <c r="AC149">
        <v>135033.61114590988</v>
      </c>
      <c r="AD149">
        <v>58.354212785768311</v>
      </c>
      <c r="AE149">
        <v>135091.96535869566</v>
      </c>
      <c r="AF149">
        <v>51728.804236169497</v>
      </c>
      <c r="AG149">
        <v>83363.161122526159</v>
      </c>
      <c r="AH149">
        <v>83363.161122526159</v>
      </c>
      <c r="AI149">
        <v>63099.505767835857</v>
      </c>
      <c r="AJ149">
        <v>58.354212785768311</v>
      </c>
      <c r="AL149" t="s">
        <v>116</v>
      </c>
      <c r="AM149">
        <v>135091.96535869566</v>
      </c>
      <c r="AN149" t="s">
        <v>116</v>
      </c>
      <c r="AO149">
        <v>128</v>
      </c>
      <c r="AP149">
        <v>110</v>
      </c>
      <c r="AQ149">
        <v>0.10357249239591908</v>
      </c>
      <c r="AS149" t="s">
        <v>112</v>
      </c>
      <c r="AT149" t="s">
        <v>112</v>
      </c>
      <c r="AU149" t="s">
        <v>391</v>
      </c>
      <c r="AV149" t="s">
        <v>36</v>
      </c>
    </row>
    <row r="150" spans="1:48" x14ac:dyDescent="0.2">
      <c r="A150" t="s">
        <v>393</v>
      </c>
      <c r="B150">
        <v>2183</v>
      </c>
      <c r="C150">
        <v>2183</v>
      </c>
      <c r="D150" t="s">
        <v>394</v>
      </c>
      <c r="E150" t="s">
        <v>90</v>
      </c>
      <c r="F150" t="s">
        <v>170</v>
      </c>
      <c r="G150" t="s">
        <v>36</v>
      </c>
      <c r="H150">
        <v>-752844.70984272938</v>
      </c>
      <c r="I150">
        <v>0</v>
      </c>
      <c r="J150">
        <v>-752844.70984272938</v>
      </c>
      <c r="K150">
        <v>1985076.039026682</v>
      </c>
      <c r="L150">
        <v>340331.62</v>
      </c>
      <c r="N150">
        <v>2325407.6590266819</v>
      </c>
      <c r="O150">
        <v>25546.890333333333</v>
      </c>
      <c r="P150">
        <v>173196</v>
      </c>
      <c r="Q150">
        <v>0</v>
      </c>
      <c r="R150">
        <v>18670</v>
      </c>
      <c r="S150">
        <v>217412.89033333334</v>
      </c>
      <c r="T150">
        <v>2542820.5493600154</v>
      </c>
      <c r="V150">
        <v>1789975.839517286</v>
      </c>
      <c r="W150">
        <v>2311726.54</v>
      </c>
      <c r="X150">
        <v>-15972.1</v>
      </c>
      <c r="AB150">
        <v>2295754.44</v>
      </c>
      <c r="AC150">
        <v>-505778.6004827139</v>
      </c>
      <c r="AD150">
        <v>0</v>
      </c>
      <c r="AE150">
        <v>-505778.6004827139</v>
      </c>
      <c r="AF150">
        <v>247066.10936001549</v>
      </c>
      <c r="AG150">
        <v>-752844.70984272938</v>
      </c>
      <c r="AH150">
        <v>0</v>
      </c>
      <c r="AI150">
        <v>0</v>
      </c>
      <c r="AJ150">
        <v>0</v>
      </c>
      <c r="AL150" t="s">
        <v>111</v>
      </c>
      <c r="AM150">
        <v>-505778.6004827139</v>
      </c>
      <c r="AN150" t="s">
        <v>111</v>
      </c>
      <c r="AO150">
        <v>170</v>
      </c>
      <c r="AP150">
        <v>170</v>
      </c>
      <c r="AQ150">
        <v>-0.19890455919510708</v>
      </c>
      <c r="AS150" t="s">
        <v>112</v>
      </c>
      <c r="AT150" t="s">
        <v>112</v>
      </c>
      <c r="AU150" t="s">
        <v>393</v>
      </c>
      <c r="AV150" t="s">
        <v>36</v>
      </c>
    </row>
    <row r="151" spans="1:48" x14ac:dyDescent="0.2">
      <c r="A151" t="s">
        <v>395</v>
      </c>
      <c r="B151">
        <v>3372</v>
      </c>
      <c r="C151">
        <v>3372</v>
      </c>
      <c r="D151" t="s">
        <v>396</v>
      </c>
      <c r="E151" t="s">
        <v>90</v>
      </c>
      <c r="F151" t="s">
        <v>170</v>
      </c>
      <c r="G151" t="s">
        <v>36</v>
      </c>
      <c r="H151">
        <v>136974.25666137124</v>
      </c>
      <c r="I151">
        <v>0</v>
      </c>
      <c r="J151">
        <v>136974.25666137124</v>
      </c>
      <c r="K151">
        <v>2807922.4124332876</v>
      </c>
      <c r="L151">
        <v>569323</v>
      </c>
      <c r="N151">
        <v>3377245.4124332876</v>
      </c>
      <c r="O151">
        <v>35516.621416666661</v>
      </c>
      <c r="P151">
        <v>0</v>
      </c>
      <c r="Q151">
        <v>0</v>
      </c>
      <c r="R151">
        <v>28380</v>
      </c>
      <c r="S151">
        <v>63896.621416666661</v>
      </c>
      <c r="T151">
        <v>3441142.0338499541</v>
      </c>
      <c r="V151">
        <v>3578116.2905113255</v>
      </c>
      <c r="W151">
        <v>3319897.64</v>
      </c>
      <c r="X151">
        <v>0</v>
      </c>
      <c r="AB151">
        <v>3319897.64</v>
      </c>
      <c r="AC151">
        <v>258218.65051132534</v>
      </c>
      <c r="AD151">
        <v>95.881979662959864</v>
      </c>
      <c r="AE151">
        <v>258314.53249098829</v>
      </c>
      <c r="AF151">
        <v>121340.27582961705</v>
      </c>
      <c r="AG151">
        <v>136974.25666137124</v>
      </c>
      <c r="AH151">
        <v>136974.25666137124</v>
      </c>
      <c r="AI151">
        <v>168862.27062166439</v>
      </c>
      <c r="AJ151">
        <v>95.881979662959864</v>
      </c>
      <c r="AL151" t="s">
        <v>116</v>
      </c>
      <c r="AM151">
        <v>258314.53249098829</v>
      </c>
      <c r="AN151" t="s">
        <v>116</v>
      </c>
      <c r="AO151">
        <v>79</v>
      </c>
      <c r="AP151">
        <v>126</v>
      </c>
      <c r="AQ151">
        <v>7.5066512788484252E-2</v>
      </c>
      <c r="AS151" t="s">
        <v>112</v>
      </c>
      <c r="AT151" t="s">
        <v>112</v>
      </c>
      <c r="AU151" t="s">
        <v>395</v>
      </c>
      <c r="AV151" t="s">
        <v>36</v>
      </c>
    </row>
    <row r="152" spans="1:48" x14ac:dyDescent="0.2">
      <c r="A152" t="s">
        <v>397</v>
      </c>
      <c r="B152">
        <v>3375</v>
      </c>
      <c r="C152">
        <v>3375</v>
      </c>
      <c r="D152" t="s">
        <v>398</v>
      </c>
      <c r="F152" t="s">
        <v>170</v>
      </c>
      <c r="G152" t="s">
        <v>36</v>
      </c>
      <c r="H152">
        <v>199222.86545879993</v>
      </c>
      <c r="I152">
        <v>0</v>
      </c>
      <c r="J152">
        <v>199222.86545879993</v>
      </c>
      <c r="K152">
        <v>1733296.9817558113</v>
      </c>
      <c r="L152">
        <v>311049</v>
      </c>
      <c r="N152">
        <v>2044345.9817558113</v>
      </c>
      <c r="O152">
        <v>4644.3333333333339</v>
      </c>
      <c r="P152">
        <v>0</v>
      </c>
      <c r="Q152">
        <v>0</v>
      </c>
      <c r="R152">
        <v>28665</v>
      </c>
      <c r="S152">
        <v>33309.333333333336</v>
      </c>
      <c r="T152">
        <v>2077655.3150891445</v>
      </c>
      <c r="V152">
        <v>2276878.1805479443</v>
      </c>
      <c r="W152">
        <v>2017710.46</v>
      </c>
      <c r="X152">
        <v>0</v>
      </c>
      <c r="AB152">
        <v>2017710.46</v>
      </c>
      <c r="AC152">
        <v>259167.72054794431</v>
      </c>
      <c r="AD152">
        <v>139.45600582115998</v>
      </c>
      <c r="AE152">
        <v>259307.17655376546</v>
      </c>
      <c r="AF152">
        <v>60084.311094965524</v>
      </c>
      <c r="AG152">
        <v>199222.86545879993</v>
      </c>
      <c r="AH152">
        <v>199222.86545879993</v>
      </c>
      <c r="AI152">
        <v>102217.29908779057</v>
      </c>
      <c r="AJ152">
        <v>139.45600582115998</v>
      </c>
      <c r="AL152" t="s">
        <v>116</v>
      </c>
      <c r="AM152">
        <v>259307.17655376546</v>
      </c>
      <c r="AN152" t="s">
        <v>116</v>
      </c>
      <c r="AO152">
        <v>77</v>
      </c>
      <c r="AP152">
        <v>95</v>
      </c>
      <c r="AQ152">
        <v>0.12480760146811916</v>
      </c>
      <c r="AS152" t="s">
        <v>112</v>
      </c>
      <c r="AT152" t="s">
        <v>112</v>
      </c>
      <c r="AU152" t="s">
        <v>397</v>
      </c>
      <c r="AV152" t="s">
        <v>36</v>
      </c>
    </row>
    <row r="153" spans="1:48" x14ac:dyDescent="0.2">
      <c r="A153" t="s">
        <v>399</v>
      </c>
      <c r="B153">
        <v>3331</v>
      </c>
      <c r="C153">
        <v>3331</v>
      </c>
      <c r="D153" t="s">
        <v>400</v>
      </c>
      <c r="E153" t="s">
        <v>90</v>
      </c>
      <c r="F153" t="s">
        <v>170</v>
      </c>
      <c r="G153" t="s">
        <v>36</v>
      </c>
      <c r="H153">
        <v>68343.559136580414</v>
      </c>
      <c r="I153">
        <v>0</v>
      </c>
      <c r="J153">
        <v>68343.559136580414</v>
      </c>
      <c r="K153">
        <v>1139404.2423750809</v>
      </c>
      <c r="L153">
        <v>213914.28</v>
      </c>
      <c r="N153">
        <v>1353318.522375081</v>
      </c>
      <c r="O153">
        <v>13023.072583333334</v>
      </c>
      <c r="P153">
        <v>0</v>
      </c>
      <c r="Q153">
        <v>0</v>
      </c>
      <c r="R153">
        <v>9760</v>
      </c>
      <c r="S153">
        <v>22783.072583333334</v>
      </c>
      <c r="T153">
        <v>1376101.5949584143</v>
      </c>
      <c r="V153">
        <v>1444445.1540949948</v>
      </c>
      <c r="W153">
        <v>1354744.57</v>
      </c>
      <c r="X153">
        <v>0</v>
      </c>
      <c r="AB153">
        <v>1354744.57</v>
      </c>
      <c r="AC153">
        <v>89700.584094994701</v>
      </c>
      <c r="AD153">
        <v>47.840491395606286</v>
      </c>
      <c r="AE153">
        <v>89748.424586390305</v>
      </c>
      <c r="AF153">
        <v>21404.865449809891</v>
      </c>
      <c r="AG153">
        <v>68343.559136580414</v>
      </c>
      <c r="AH153">
        <v>68343.559136580414</v>
      </c>
      <c r="AI153">
        <v>67665.926118754054</v>
      </c>
      <c r="AJ153">
        <v>47.840491395606286</v>
      </c>
      <c r="AL153" t="s">
        <v>116</v>
      </c>
      <c r="AM153">
        <v>89748.424586390305</v>
      </c>
      <c r="AN153" t="s">
        <v>116</v>
      </c>
      <c r="AO153">
        <v>138</v>
      </c>
      <c r="AP153">
        <v>135</v>
      </c>
      <c r="AQ153">
        <v>6.5219330400603528E-2</v>
      </c>
      <c r="AS153" t="s">
        <v>112</v>
      </c>
      <c r="AT153" t="s">
        <v>112</v>
      </c>
      <c r="AU153" t="s">
        <v>399</v>
      </c>
      <c r="AV153" t="s">
        <v>36</v>
      </c>
    </row>
    <row r="154" spans="1:48" x14ac:dyDescent="0.2">
      <c r="A154" t="s">
        <v>401</v>
      </c>
      <c r="B154">
        <v>3337</v>
      </c>
      <c r="C154">
        <v>3337</v>
      </c>
      <c r="D154" t="s">
        <v>402</v>
      </c>
      <c r="F154" t="s">
        <v>170</v>
      </c>
      <c r="G154" t="s">
        <v>36</v>
      </c>
      <c r="H154">
        <v>204264.40097110264</v>
      </c>
      <c r="I154">
        <v>0</v>
      </c>
      <c r="J154">
        <v>204264.40097110264</v>
      </c>
      <c r="K154">
        <v>1069614.7143356814</v>
      </c>
      <c r="L154">
        <v>261845.21</v>
      </c>
      <c r="N154">
        <v>1331459.9243356814</v>
      </c>
      <c r="O154">
        <v>20469.89</v>
      </c>
      <c r="P154">
        <v>0</v>
      </c>
      <c r="Q154">
        <v>0</v>
      </c>
      <c r="R154">
        <v>12190</v>
      </c>
      <c r="S154">
        <v>32659.89</v>
      </c>
      <c r="T154">
        <v>1364119.8143356813</v>
      </c>
      <c r="V154">
        <v>1568384.215306784</v>
      </c>
      <c r="W154">
        <v>1408121.68</v>
      </c>
      <c r="X154">
        <v>0</v>
      </c>
      <c r="AB154">
        <v>1408121.68</v>
      </c>
      <c r="AC154">
        <v>160262.53530678409</v>
      </c>
      <c r="AD154">
        <v>112.18377471474886</v>
      </c>
      <c r="AE154">
        <v>160374.71908149883</v>
      </c>
      <c r="AF154">
        <v>-43889.681889603817</v>
      </c>
      <c r="AG154">
        <v>204264.40097110264</v>
      </c>
      <c r="AH154">
        <v>160262.53530678409</v>
      </c>
      <c r="AI154">
        <v>66572.996216784071</v>
      </c>
      <c r="AJ154">
        <v>112.18377471474886</v>
      </c>
      <c r="AL154" t="s">
        <v>116</v>
      </c>
      <c r="AM154">
        <v>160374.71908149883</v>
      </c>
      <c r="AN154" t="s">
        <v>116</v>
      </c>
      <c r="AO154">
        <v>116</v>
      </c>
      <c r="AP154">
        <v>102</v>
      </c>
      <c r="AQ154">
        <v>0.11756644643388631</v>
      </c>
      <c r="AS154" t="s">
        <v>112</v>
      </c>
      <c r="AT154" t="s">
        <v>112</v>
      </c>
      <c r="AU154" t="s">
        <v>401</v>
      </c>
      <c r="AV154" t="s">
        <v>36</v>
      </c>
    </row>
    <row r="155" spans="1:48" x14ac:dyDescent="0.2">
      <c r="A155" t="s">
        <v>403</v>
      </c>
      <c r="B155">
        <v>3406</v>
      </c>
      <c r="C155">
        <v>3406</v>
      </c>
      <c r="D155" t="s">
        <v>404</v>
      </c>
      <c r="E155" t="s">
        <v>90</v>
      </c>
      <c r="F155" t="s">
        <v>170</v>
      </c>
      <c r="G155" t="s">
        <v>36</v>
      </c>
      <c r="H155">
        <v>129312.17489023181</v>
      </c>
      <c r="I155">
        <v>0</v>
      </c>
      <c r="J155">
        <v>129312.17489023181</v>
      </c>
      <c r="K155">
        <v>1743378.5833330476</v>
      </c>
      <c r="L155">
        <v>328201</v>
      </c>
      <c r="N155">
        <v>2071579.5833330476</v>
      </c>
      <c r="O155">
        <v>17538.297916666666</v>
      </c>
      <c r="P155">
        <v>0</v>
      </c>
      <c r="Q155">
        <v>0</v>
      </c>
      <c r="R155">
        <v>31554</v>
      </c>
      <c r="S155">
        <v>49092.297916666663</v>
      </c>
      <c r="T155">
        <v>2120671.8812497142</v>
      </c>
      <c r="V155">
        <v>2249984.056139946</v>
      </c>
      <c r="W155">
        <v>1872199.42</v>
      </c>
      <c r="X155">
        <v>0</v>
      </c>
      <c r="AB155">
        <v>1872199.42</v>
      </c>
      <c r="AC155">
        <v>377784.63613994606</v>
      </c>
      <c r="AD155">
        <v>90.518522423162267</v>
      </c>
      <c r="AE155">
        <v>377875.15466236923</v>
      </c>
      <c r="AF155">
        <v>248562.97977213742</v>
      </c>
      <c r="AG155">
        <v>129312.17489023181</v>
      </c>
      <c r="AH155">
        <v>129312.17489023181</v>
      </c>
      <c r="AI155">
        <v>103578.97916665238</v>
      </c>
      <c r="AJ155">
        <v>90.518522423162267</v>
      </c>
      <c r="AL155" t="s">
        <v>116</v>
      </c>
      <c r="AM155">
        <v>377875.15466236923</v>
      </c>
      <c r="AN155" t="s">
        <v>116</v>
      </c>
      <c r="AO155">
        <v>49</v>
      </c>
      <c r="AP155">
        <v>49</v>
      </c>
      <c r="AQ155">
        <v>0.1781865256966047</v>
      </c>
      <c r="AS155" t="s">
        <v>112</v>
      </c>
      <c r="AT155" t="s">
        <v>112</v>
      </c>
      <c r="AU155" t="s">
        <v>403</v>
      </c>
      <c r="AV155" t="s">
        <v>36</v>
      </c>
    </row>
    <row r="156" spans="1:48" x14ac:dyDescent="0.2">
      <c r="A156" t="s">
        <v>405</v>
      </c>
      <c r="B156">
        <v>3386</v>
      </c>
      <c r="C156">
        <v>3386</v>
      </c>
      <c r="D156" t="s">
        <v>406</v>
      </c>
      <c r="E156" t="s">
        <v>90</v>
      </c>
      <c r="F156" t="s">
        <v>170</v>
      </c>
      <c r="G156" t="s">
        <v>36</v>
      </c>
      <c r="H156">
        <v>121088.93659160801</v>
      </c>
      <c r="I156">
        <v>0</v>
      </c>
      <c r="J156">
        <v>121088.93659160801</v>
      </c>
      <c r="K156">
        <v>1135200.0960984465</v>
      </c>
      <c r="L156">
        <v>191445</v>
      </c>
      <c r="N156">
        <v>1326645.0960984465</v>
      </c>
      <c r="O156">
        <v>16119.380166666666</v>
      </c>
      <c r="P156">
        <v>0</v>
      </c>
      <c r="Q156">
        <v>0</v>
      </c>
      <c r="R156">
        <v>12144</v>
      </c>
      <c r="S156">
        <v>28263.380166666666</v>
      </c>
      <c r="T156">
        <v>1354908.4762651131</v>
      </c>
      <c r="V156">
        <v>1475997.4128567211</v>
      </c>
      <c r="W156">
        <v>1307538.8999999999</v>
      </c>
      <c r="X156">
        <v>0</v>
      </c>
      <c r="AB156">
        <v>1307538.8999999999</v>
      </c>
      <c r="AC156">
        <v>168458.51285672118</v>
      </c>
      <c r="AD156">
        <v>84.762255614125607</v>
      </c>
      <c r="AE156">
        <v>168543.27511233531</v>
      </c>
      <c r="AF156">
        <v>47454.338520727295</v>
      </c>
      <c r="AG156">
        <v>121088.93659160801</v>
      </c>
      <c r="AH156">
        <v>121088.93659160801</v>
      </c>
      <c r="AI156">
        <v>66332.254804922326</v>
      </c>
      <c r="AJ156">
        <v>84.762255614125607</v>
      </c>
      <c r="AL156" t="s">
        <v>116</v>
      </c>
      <c r="AM156">
        <v>168543.27511233531</v>
      </c>
      <c r="AN156" t="s">
        <v>116</v>
      </c>
      <c r="AO156">
        <v>112</v>
      </c>
      <c r="AP156">
        <v>96</v>
      </c>
      <c r="AQ156">
        <v>0.12439458315069001</v>
      </c>
      <c r="AS156" t="s">
        <v>112</v>
      </c>
      <c r="AT156" t="s">
        <v>112</v>
      </c>
      <c r="AU156" t="s">
        <v>405</v>
      </c>
      <c r="AV156" t="s">
        <v>36</v>
      </c>
    </row>
    <row r="157" spans="1:48" x14ac:dyDescent="0.2">
      <c r="A157" t="s">
        <v>407</v>
      </c>
      <c r="B157">
        <v>3363</v>
      </c>
      <c r="C157">
        <v>3363</v>
      </c>
      <c r="D157" t="s">
        <v>408</v>
      </c>
      <c r="E157" t="s">
        <v>90</v>
      </c>
      <c r="F157" t="s">
        <v>170</v>
      </c>
      <c r="G157" t="s">
        <v>115</v>
      </c>
      <c r="H157">
        <v>196791.88390558935</v>
      </c>
      <c r="I157">
        <v>7665.8062500000015</v>
      </c>
      <c r="J157">
        <v>204457.69015558934</v>
      </c>
      <c r="K157">
        <v>1669779.1969711808</v>
      </c>
      <c r="L157">
        <v>304666</v>
      </c>
      <c r="N157">
        <v>1974445.1969711808</v>
      </c>
      <c r="O157">
        <v>44456.812749999997</v>
      </c>
      <c r="P157">
        <v>0</v>
      </c>
      <c r="Q157">
        <v>0</v>
      </c>
      <c r="R157">
        <v>17500</v>
      </c>
      <c r="S157">
        <v>61956.812749999997</v>
      </c>
      <c r="T157">
        <v>2036402.0097211809</v>
      </c>
      <c r="V157">
        <v>2240859.6998767704</v>
      </c>
      <c r="W157">
        <v>1852674.2999999998</v>
      </c>
      <c r="X157">
        <v>0</v>
      </c>
      <c r="AB157">
        <v>1852674.2999999998</v>
      </c>
      <c r="AC157">
        <v>388185.39987677056</v>
      </c>
      <c r="AD157">
        <v>0</v>
      </c>
      <c r="AE157">
        <v>388185.39987677056</v>
      </c>
      <c r="AF157">
        <v>183727.70972118122</v>
      </c>
      <c r="AG157">
        <v>204457.69015558934</v>
      </c>
      <c r="AH157">
        <v>0</v>
      </c>
      <c r="AI157">
        <v>0</v>
      </c>
      <c r="AJ157">
        <v>0</v>
      </c>
      <c r="AL157" t="s">
        <v>116</v>
      </c>
      <c r="AM157">
        <v>388185.39987677056</v>
      </c>
      <c r="AN157" t="s">
        <v>116</v>
      </c>
      <c r="AO157">
        <v>44</v>
      </c>
      <c r="AP157">
        <v>42</v>
      </c>
      <c r="AQ157">
        <v>0.19062316675375895</v>
      </c>
      <c r="AS157" t="s">
        <v>112</v>
      </c>
      <c r="AT157" t="s">
        <v>117</v>
      </c>
      <c r="AU157" t="s">
        <v>407</v>
      </c>
      <c r="AV157" t="s">
        <v>36</v>
      </c>
    </row>
    <row r="158" spans="1:48" x14ac:dyDescent="0.2">
      <c r="A158" t="s">
        <v>409</v>
      </c>
      <c r="B158">
        <v>3347</v>
      </c>
      <c r="C158">
        <v>3347</v>
      </c>
      <c r="D158" t="s">
        <v>410</v>
      </c>
      <c r="E158" t="s">
        <v>90</v>
      </c>
      <c r="F158" t="s">
        <v>170</v>
      </c>
      <c r="G158" t="s">
        <v>36</v>
      </c>
      <c r="H158">
        <v>-35097.646658422425</v>
      </c>
      <c r="I158">
        <v>0</v>
      </c>
      <c r="J158">
        <v>-35097.646658422425</v>
      </c>
      <c r="K158">
        <v>1172590.2158571717</v>
      </c>
      <c r="L158">
        <v>268282.99</v>
      </c>
      <c r="N158">
        <v>1440873.2058571717</v>
      </c>
      <c r="O158">
        <v>20170.132833333333</v>
      </c>
      <c r="P158">
        <v>0</v>
      </c>
      <c r="Q158">
        <v>0</v>
      </c>
      <c r="R158">
        <v>8940</v>
      </c>
      <c r="S158">
        <v>29110.132833333333</v>
      </c>
      <c r="T158">
        <v>1469983.3386905049</v>
      </c>
      <c r="V158">
        <v>1434885.6920320825</v>
      </c>
      <c r="W158">
        <v>1402275.0799999998</v>
      </c>
      <c r="X158">
        <v>0</v>
      </c>
      <c r="AB158">
        <v>1402275.0799999998</v>
      </c>
      <c r="AC158">
        <v>32610.61203208263</v>
      </c>
      <c r="AD158">
        <v>0</v>
      </c>
      <c r="AE158">
        <v>32610.61203208263</v>
      </c>
      <c r="AF158">
        <v>67708.258690505056</v>
      </c>
      <c r="AG158">
        <v>-35097.646658422425</v>
      </c>
      <c r="AH158">
        <v>0</v>
      </c>
      <c r="AI158">
        <v>0</v>
      </c>
      <c r="AJ158">
        <v>0</v>
      </c>
      <c r="AL158" t="s">
        <v>116</v>
      </c>
      <c r="AM158">
        <v>32610.61203208263</v>
      </c>
      <c r="AN158" t="s">
        <v>116</v>
      </c>
      <c r="AO158">
        <v>153</v>
      </c>
      <c r="AP158">
        <v>152</v>
      </c>
      <c r="AQ158">
        <v>2.2184341260039667E-2</v>
      </c>
      <c r="AS158" t="s">
        <v>112</v>
      </c>
      <c r="AT158" t="s">
        <v>112</v>
      </c>
      <c r="AU158" t="s">
        <v>409</v>
      </c>
      <c r="AV158" t="s">
        <v>36</v>
      </c>
    </row>
    <row r="159" spans="1:48" x14ac:dyDescent="0.2">
      <c r="A159" t="s">
        <v>411</v>
      </c>
      <c r="B159">
        <v>3355</v>
      </c>
      <c r="C159">
        <v>3355</v>
      </c>
      <c r="D159" t="s">
        <v>412</v>
      </c>
      <c r="F159" t="s">
        <v>170</v>
      </c>
      <c r="G159" t="s">
        <v>36</v>
      </c>
      <c r="H159">
        <v>-76575.67820384237</v>
      </c>
      <c r="I159">
        <v>0</v>
      </c>
      <c r="J159">
        <v>-76575.67820384237</v>
      </c>
      <c r="K159">
        <v>1614818.3484731035</v>
      </c>
      <c r="L159">
        <v>294797</v>
      </c>
      <c r="N159">
        <v>1909615.3484731035</v>
      </c>
      <c r="O159">
        <v>29168.949666666667</v>
      </c>
      <c r="P159">
        <v>0</v>
      </c>
      <c r="Q159">
        <v>0</v>
      </c>
      <c r="R159">
        <v>29822</v>
      </c>
      <c r="S159">
        <v>58990.949666666667</v>
      </c>
      <c r="T159">
        <v>1968606.29813977</v>
      </c>
      <c r="V159">
        <v>1892030.6199359277</v>
      </c>
      <c r="W159">
        <v>1832879.94</v>
      </c>
      <c r="X159">
        <v>0</v>
      </c>
      <c r="AB159">
        <v>1832879.94</v>
      </c>
      <c r="AC159">
        <v>59150.679935927736</v>
      </c>
      <c r="AD159">
        <v>0</v>
      </c>
      <c r="AE159">
        <v>59150.679935927736</v>
      </c>
      <c r="AF159">
        <v>135726.35813977011</v>
      </c>
      <c r="AG159">
        <v>-76575.67820384237</v>
      </c>
      <c r="AH159">
        <v>0</v>
      </c>
      <c r="AI159">
        <v>0</v>
      </c>
      <c r="AJ159">
        <v>0</v>
      </c>
      <c r="AL159" t="s">
        <v>116</v>
      </c>
      <c r="AM159">
        <v>59150.679935927736</v>
      </c>
      <c r="AN159" t="s">
        <v>116</v>
      </c>
      <c r="AO159">
        <v>146</v>
      </c>
      <c r="AP159">
        <v>147</v>
      </c>
      <c r="AQ159">
        <v>3.0046982980711803E-2</v>
      </c>
      <c r="AS159" t="s">
        <v>112</v>
      </c>
      <c r="AT159" t="s">
        <v>112</v>
      </c>
      <c r="AU159" t="s">
        <v>411</v>
      </c>
      <c r="AV159" t="s">
        <v>36</v>
      </c>
    </row>
    <row r="160" spans="1:48" x14ac:dyDescent="0.2">
      <c r="A160" t="s">
        <v>413</v>
      </c>
      <c r="B160">
        <v>3342</v>
      </c>
      <c r="C160">
        <v>3342</v>
      </c>
      <c r="D160" t="s">
        <v>414</v>
      </c>
      <c r="F160" t="s">
        <v>170</v>
      </c>
      <c r="G160" t="s">
        <v>36</v>
      </c>
      <c r="H160">
        <v>73128.669887485827</v>
      </c>
      <c r="I160">
        <v>0</v>
      </c>
      <c r="J160">
        <v>73128.669887485827</v>
      </c>
      <c r="K160">
        <v>1960149.2294357866</v>
      </c>
      <c r="L160">
        <v>465390</v>
      </c>
      <c r="N160">
        <v>2425539.2294357866</v>
      </c>
      <c r="O160">
        <v>39707.78158333333</v>
      </c>
      <c r="P160">
        <v>0</v>
      </c>
      <c r="Q160">
        <v>0</v>
      </c>
      <c r="R160">
        <v>24530</v>
      </c>
      <c r="S160">
        <v>64237.78158333333</v>
      </c>
      <c r="T160">
        <v>2489777.01101912</v>
      </c>
      <c r="V160">
        <v>2562905.6809066059</v>
      </c>
      <c r="W160">
        <v>2249691.29</v>
      </c>
      <c r="X160">
        <v>0</v>
      </c>
      <c r="AB160">
        <v>2249691.29</v>
      </c>
      <c r="AC160">
        <v>313214.39090660587</v>
      </c>
      <c r="AD160">
        <v>51.190068921240076</v>
      </c>
      <c r="AE160">
        <v>313265.58097552712</v>
      </c>
      <c r="AF160">
        <v>240136.91108804129</v>
      </c>
      <c r="AG160">
        <v>73128.669887485827</v>
      </c>
      <c r="AH160">
        <v>73128.669887485827</v>
      </c>
      <c r="AI160">
        <v>121276.96147178934</v>
      </c>
      <c r="AJ160">
        <v>51.190068921240076</v>
      </c>
      <c r="AL160" t="s">
        <v>116</v>
      </c>
      <c r="AM160">
        <v>313265.58097552712</v>
      </c>
      <c r="AN160" t="s">
        <v>116</v>
      </c>
      <c r="AO160">
        <v>64</v>
      </c>
      <c r="AP160">
        <v>94</v>
      </c>
      <c r="AQ160">
        <v>0.12582073799745652</v>
      </c>
      <c r="AS160" t="s">
        <v>112</v>
      </c>
      <c r="AT160" t="s">
        <v>112</v>
      </c>
      <c r="AU160" t="s">
        <v>413</v>
      </c>
      <c r="AV160" t="s">
        <v>36</v>
      </c>
    </row>
    <row r="161" spans="1:48" x14ac:dyDescent="0.2">
      <c r="A161" t="s">
        <v>415</v>
      </c>
      <c r="B161">
        <v>3367</v>
      </c>
      <c r="C161">
        <v>3367</v>
      </c>
      <c r="D161" t="s">
        <v>416</v>
      </c>
      <c r="E161" t="s">
        <v>90</v>
      </c>
      <c r="F161" t="s">
        <v>170</v>
      </c>
      <c r="G161" t="s">
        <v>36</v>
      </c>
      <c r="H161">
        <v>185787.72529797981</v>
      </c>
      <c r="I161">
        <v>0</v>
      </c>
      <c r="J161">
        <v>185787.72529797981</v>
      </c>
      <c r="K161">
        <v>1107661.0796138567</v>
      </c>
      <c r="L161">
        <v>194831</v>
      </c>
      <c r="N161">
        <v>1302492.0796138567</v>
      </c>
      <c r="O161">
        <v>0</v>
      </c>
      <c r="P161">
        <v>0</v>
      </c>
      <c r="Q161">
        <v>0</v>
      </c>
      <c r="R161">
        <v>12245</v>
      </c>
      <c r="S161">
        <v>12245</v>
      </c>
      <c r="T161">
        <v>1314737.0796138567</v>
      </c>
      <c r="V161">
        <v>1500524.8049118365</v>
      </c>
      <c r="W161">
        <v>1168919.9000000001</v>
      </c>
      <c r="X161">
        <v>0</v>
      </c>
      <c r="AB161">
        <v>1168919.9000000001</v>
      </c>
      <c r="AC161">
        <v>331604.90491183638</v>
      </c>
      <c r="AD161">
        <v>130.05140770858588</v>
      </c>
      <c r="AE161">
        <v>331734.95631954499</v>
      </c>
      <c r="AF161">
        <v>145947.23102156518</v>
      </c>
      <c r="AG161">
        <v>185787.72529797981</v>
      </c>
      <c r="AH161">
        <v>185787.72529797981</v>
      </c>
      <c r="AI161">
        <v>65124.603980692838</v>
      </c>
      <c r="AJ161">
        <v>130.05140770858588</v>
      </c>
      <c r="AL161" t="s">
        <v>116</v>
      </c>
      <c r="AM161">
        <v>331734.95631954499</v>
      </c>
      <c r="AN161" t="s">
        <v>116</v>
      </c>
      <c r="AO161">
        <v>55</v>
      </c>
      <c r="AP161">
        <v>15</v>
      </c>
      <c r="AQ161">
        <v>0.25232037755942566</v>
      </c>
      <c r="AS161" t="s">
        <v>112</v>
      </c>
      <c r="AT161" t="s">
        <v>112</v>
      </c>
      <c r="AU161" t="s">
        <v>415</v>
      </c>
      <c r="AV161" t="s">
        <v>36</v>
      </c>
    </row>
    <row r="162" spans="1:48" x14ac:dyDescent="0.2">
      <c r="A162" t="s">
        <v>417</v>
      </c>
      <c r="B162">
        <v>3010</v>
      </c>
      <c r="C162">
        <v>3010</v>
      </c>
      <c r="D162" t="s">
        <v>418</v>
      </c>
      <c r="F162" t="s">
        <v>170</v>
      </c>
      <c r="G162" t="s">
        <v>36</v>
      </c>
      <c r="H162">
        <v>349132.26208145544</v>
      </c>
      <c r="I162">
        <v>0</v>
      </c>
      <c r="J162">
        <v>349132.26208145544</v>
      </c>
      <c r="K162">
        <v>1951299.8516304586</v>
      </c>
      <c r="L162">
        <v>372606</v>
      </c>
      <c r="N162">
        <v>2323905.8516304586</v>
      </c>
      <c r="O162">
        <v>22160.859250000001</v>
      </c>
      <c r="P162">
        <v>0</v>
      </c>
      <c r="Q162">
        <v>0</v>
      </c>
      <c r="R162">
        <v>19440</v>
      </c>
      <c r="S162">
        <v>41600.859250000001</v>
      </c>
      <c r="T162">
        <v>2365506.7108804588</v>
      </c>
      <c r="V162">
        <v>2714638.9729619143</v>
      </c>
      <c r="W162">
        <v>2329688.4</v>
      </c>
      <c r="X162">
        <v>-4445.67</v>
      </c>
      <c r="AB162">
        <v>2325242.73</v>
      </c>
      <c r="AC162">
        <v>389396.24296191428</v>
      </c>
      <c r="AD162">
        <v>244.39258345701882</v>
      </c>
      <c r="AE162">
        <v>389640.63554537127</v>
      </c>
      <c r="AF162">
        <v>40508.373463915836</v>
      </c>
      <c r="AG162">
        <v>349132.26208145544</v>
      </c>
      <c r="AH162">
        <v>349132.26208145544</v>
      </c>
      <c r="AI162">
        <v>116195.29258152294</v>
      </c>
      <c r="AJ162">
        <v>244.39258345701882</v>
      </c>
      <c r="AL162" t="s">
        <v>116</v>
      </c>
      <c r="AM162">
        <v>389640.63554537127</v>
      </c>
      <c r="AN162" t="s">
        <v>116</v>
      </c>
      <c r="AO162">
        <v>42</v>
      </c>
      <c r="AP162">
        <v>58</v>
      </c>
      <c r="AQ162">
        <v>0.16471762001484416</v>
      </c>
      <c r="AS162" t="s">
        <v>112</v>
      </c>
      <c r="AT162" t="s">
        <v>112</v>
      </c>
      <c r="AU162" t="s">
        <v>417</v>
      </c>
      <c r="AV162" t="s">
        <v>36</v>
      </c>
    </row>
    <row r="163" spans="1:48" x14ac:dyDescent="0.2">
      <c r="A163" t="s">
        <v>419</v>
      </c>
      <c r="B163">
        <v>3410</v>
      </c>
      <c r="C163">
        <v>3410</v>
      </c>
      <c r="D163" t="s">
        <v>420</v>
      </c>
      <c r="F163" t="s">
        <v>170</v>
      </c>
      <c r="G163" t="s">
        <v>36</v>
      </c>
      <c r="H163">
        <v>178147.35625143189</v>
      </c>
      <c r="I163">
        <v>0</v>
      </c>
      <c r="J163">
        <v>178147.35625143189</v>
      </c>
      <c r="K163">
        <v>1011368.2974194444</v>
      </c>
      <c r="L163">
        <v>188866</v>
      </c>
      <c r="N163">
        <v>1200234.2974194444</v>
      </c>
      <c r="O163">
        <v>30995.336333333333</v>
      </c>
      <c r="P163">
        <v>0</v>
      </c>
      <c r="Q163">
        <v>0</v>
      </c>
      <c r="R163">
        <v>17187</v>
      </c>
      <c r="S163">
        <v>48182.336333333333</v>
      </c>
      <c r="T163">
        <v>1248416.6337527777</v>
      </c>
      <c r="V163">
        <v>1426563.9900042096</v>
      </c>
      <c r="W163">
        <v>1150448.9200000002</v>
      </c>
      <c r="X163">
        <v>0</v>
      </c>
      <c r="AB163">
        <v>1150448.9200000002</v>
      </c>
      <c r="AC163">
        <v>276115.07000420941</v>
      </c>
      <c r="AD163">
        <v>124.70314937600232</v>
      </c>
      <c r="AE163">
        <v>276239.77315358544</v>
      </c>
      <c r="AF163">
        <v>98092.416902153549</v>
      </c>
      <c r="AG163">
        <v>178147.35625143189</v>
      </c>
      <c r="AH163">
        <v>178147.35625143189</v>
      </c>
      <c r="AI163">
        <v>60011.714870972224</v>
      </c>
      <c r="AJ163">
        <v>124.70314937600232</v>
      </c>
      <c r="AL163" t="s">
        <v>116</v>
      </c>
      <c r="AM163">
        <v>276239.77315358544</v>
      </c>
      <c r="AN163" t="s">
        <v>116</v>
      </c>
      <c r="AO163">
        <v>71</v>
      </c>
      <c r="AP163">
        <v>22</v>
      </c>
      <c r="AQ163">
        <v>0.22127210234551301</v>
      </c>
      <c r="AS163" t="s">
        <v>112</v>
      </c>
      <c r="AT163" t="s">
        <v>112</v>
      </c>
      <c r="AU163" t="s">
        <v>419</v>
      </c>
      <c r="AV163" t="s">
        <v>36</v>
      </c>
    </row>
    <row r="164" spans="1:48" x14ac:dyDescent="0.2">
      <c r="A164" t="s">
        <v>422</v>
      </c>
      <c r="B164">
        <v>3339</v>
      </c>
      <c r="C164">
        <v>3339</v>
      </c>
      <c r="D164" t="s">
        <v>423</v>
      </c>
      <c r="F164" t="s">
        <v>170</v>
      </c>
      <c r="G164" t="s">
        <v>36</v>
      </c>
      <c r="H164">
        <v>72466.13251841304</v>
      </c>
      <c r="I164">
        <v>0</v>
      </c>
      <c r="J164">
        <v>72466.13251841304</v>
      </c>
      <c r="K164">
        <v>1062266.0868364198</v>
      </c>
      <c r="L164">
        <v>252907.51</v>
      </c>
      <c r="N164">
        <v>1315173.5968364198</v>
      </c>
      <c r="O164">
        <v>5026</v>
      </c>
      <c r="P164">
        <v>0</v>
      </c>
      <c r="Q164">
        <v>0</v>
      </c>
      <c r="R164">
        <v>9951</v>
      </c>
      <c r="S164">
        <v>14977</v>
      </c>
      <c r="T164">
        <v>1330150.5968364198</v>
      </c>
      <c r="V164">
        <v>1402616.7293548328</v>
      </c>
      <c r="W164">
        <v>1275220.18</v>
      </c>
      <c r="X164">
        <v>0</v>
      </c>
      <c r="AB164">
        <v>1275220.18</v>
      </c>
      <c r="AC164">
        <v>127396.54935483285</v>
      </c>
      <c r="AD164">
        <v>50.72629276288913</v>
      </c>
      <c r="AE164">
        <v>127447.27564759574</v>
      </c>
      <c r="AF164">
        <v>54981.143129182703</v>
      </c>
      <c r="AG164">
        <v>72466.13251841304</v>
      </c>
      <c r="AH164">
        <v>72466.13251841304</v>
      </c>
      <c r="AI164">
        <v>65758.679841820995</v>
      </c>
      <c r="AJ164">
        <v>50.72629276288913</v>
      </c>
      <c r="AL164" t="s">
        <v>116</v>
      </c>
      <c r="AM164">
        <v>127447.27564759574</v>
      </c>
      <c r="AN164" t="s">
        <v>116</v>
      </c>
      <c r="AO164">
        <v>132</v>
      </c>
      <c r="AP164">
        <v>118</v>
      </c>
      <c r="AQ164">
        <v>9.5814170177956959E-2</v>
      </c>
      <c r="AS164" t="s">
        <v>112</v>
      </c>
      <c r="AT164" t="s">
        <v>112</v>
      </c>
      <c r="AU164" t="s">
        <v>422</v>
      </c>
      <c r="AV164" t="s">
        <v>36</v>
      </c>
    </row>
    <row r="165" spans="1:48" x14ac:dyDescent="0.2">
      <c r="A165" t="s">
        <v>424</v>
      </c>
      <c r="B165">
        <v>3377</v>
      </c>
      <c r="C165">
        <v>3377</v>
      </c>
      <c r="D165" t="s">
        <v>425</v>
      </c>
      <c r="F165" t="s">
        <v>170</v>
      </c>
      <c r="G165" t="s">
        <v>115</v>
      </c>
      <c r="H165">
        <v>128176.93854920054</v>
      </c>
      <c r="I165">
        <v>5729.7710526315859</v>
      </c>
      <c r="J165">
        <v>133906.70960183212</v>
      </c>
      <c r="K165">
        <v>1052916.4489040214</v>
      </c>
      <c r="L165">
        <v>238517</v>
      </c>
      <c r="N165">
        <v>1291433.4489040214</v>
      </c>
      <c r="O165">
        <v>1479.7162499999999</v>
      </c>
      <c r="P165">
        <v>0</v>
      </c>
      <c r="Q165">
        <v>0</v>
      </c>
      <c r="R165">
        <v>8920</v>
      </c>
      <c r="S165">
        <v>10399.716249999999</v>
      </c>
      <c r="T165">
        <v>1301833.1651540215</v>
      </c>
      <c r="V165">
        <v>1435739.8747558536</v>
      </c>
      <c r="W165">
        <v>1237002.72</v>
      </c>
      <c r="X165">
        <v>0</v>
      </c>
      <c r="AB165">
        <v>1237002.72</v>
      </c>
      <c r="AC165">
        <v>198737.15475585358</v>
      </c>
      <c r="AD165">
        <v>0</v>
      </c>
      <c r="AE165">
        <v>198737.15475585358</v>
      </c>
      <c r="AF165">
        <v>64830.445154021465</v>
      </c>
      <c r="AG165">
        <v>133906.70960183212</v>
      </c>
      <c r="AH165">
        <v>0</v>
      </c>
      <c r="AI165">
        <v>0</v>
      </c>
      <c r="AJ165">
        <v>0</v>
      </c>
      <c r="AL165" t="s">
        <v>116</v>
      </c>
      <c r="AM165">
        <v>198737.15475585358</v>
      </c>
      <c r="AN165" t="s">
        <v>116</v>
      </c>
      <c r="AO165">
        <v>104</v>
      </c>
      <c r="AP165">
        <v>68</v>
      </c>
      <c r="AQ165">
        <v>0.15265946518756937</v>
      </c>
      <c r="AS165" t="s">
        <v>112</v>
      </c>
      <c r="AT165" t="s">
        <v>117</v>
      </c>
      <c r="AU165" t="s">
        <v>424</v>
      </c>
      <c r="AV165" t="s">
        <v>36</v>
      </c>
    </row>
    <row r="166" spans="1:48" x14ac:dyDescent="0.2">
      <c r="A166" t="s">
        <v>426</v>
      </c>
      <c r="B166">
        <v>3371</v>
      </c>
      <c r="C166">
        <v>3371</v>
      </c>
      <c r="D166" t="s">
        <v>427</v>
      </c>
      <c r="F166" t="s">
        <v>170</v>
      </c>
      <c r="G166" t="s">
        <v>115</v>
      </c>
      <c r="H166">
        <v>91747.785953647923</v>
      </c>
      <c r="I166">
        <v>0</v>
      </c>
      <c r="J166">
        <v>91747.785953647923</v>
      </c>
      <c r="K166">
        <v>1127212.6230776187</v>
      </c>
      <c r="L166">
        <v>233179</v>
      </c>
      <c r="N166">
        <v>1360391.6230776187</v>
      </c>
      <c r="O166">
        <v>0</v>
      </c>
      <c r="P166">
        <v>0</v>
      </c>
      <c r="Q166">
        <v>0</v>
      </c>
      <c r="R166">
        <v>14921</v>
      </c>
      <c r="S166">
        <v>14921</v>
      </c>
      <c r="T166">
        <v>1375312.6230776187</v>
      </c>
      <c r="V166">
        <v>1467060.4090312666</v>
      </c>
      <c r="W166">
        <v>1299704.47</v>
      </c>
      <c r="X166">
        <v>0</v>
      </c>
      <c r="AB166">
        <v>1299704.47</v>
      </c>
      <c r="AC166">
        <v>167355.93903126661</v>
      </c>
      <c r="AD166">
        <v>0</v>
      </c>
      <c r="AE166">
        <v>167355.93903126661</v>
      </c>
      <c r="AF166">
        <v>75608.153077618685</v>
      </c>
      <c r="AG166">
        <v>91747.785953647923</v>
      </c>
      <c r="AH166">
        <v>0</v>
      </c>
      <c r="AI166">
        <v>0</v>
      </c>
      <c r="AJ166">
        <v>0</v>
      </c>
      <c r="AL166" t="s">
        <v>116</v>
      </c>
      <c r="AM166">
        <v>167355.93903126661</v>
      </c>
      <c r="AN166" t="s">
        <v>116</v>
      </c>
      <c r="AO166">
        <v>113</v>
      </c>
      <c r="AP166">
        <v>98</v>
      </c>
      <c r="AQ166">
        <v>0.12168574346155879</v>
      </c>
      <c r="AS166" t="s">
        <v>112</v>
      </c>
      <c r="AT166" t="s">
        <v>117</v>
      </c>
      <c r="AU166" t="s">
        <v>426</v>
      </c>
      <c r="AV166" t="s">
        <v>36</v>
      </c>
    </row>
    <row r="167" spans="1:48" x14ac:dyDescent="0.2">
      <c r="A167" t="s">
        <v>428</v>
      </c>
      <c r="B167">
        <v>3307</v>
      </c>
      <c r="C167">
        <v>3307</v>
      </c>
      <c r="D167" t="s">
        <v>429</v>
      </c>
      <c r="F167" t="s">
        <v>170</v>
      </c>
      <c r="G167" t="s">
        <v>36</v>
      </c>
      <c r="H167">
        <v>154150.40663306182</v>
      </c>
      <c r="I167">
        <v>0</v>
      </c>
      <c r="J167">
        <v>154150.40663306182</v>
      </c>
      <c r="K167">
        <v>1435114.1241506787</v>
      </c>
      <c r="L167">
        <v>214379.15</v>
      </c>
      <c r="N167">
        <v>1649493.2741506787</v>
      </c>
      <c r="O167">
        <v>30135.438999999998</v>
      </c>
      <c r="P167">
        <v>0</v>
      </c>
      <c r="Q167">
        <v>0</v>
      </c>
      <c r="R167">
        <v>21180</v>
      </c>
      <c r="S167">
        <v>51315.438999999998</v>
      </c>
      <c r="T167">
        <v>1700808.7131506787</v>
      </c>
      <c r="V167">
        <v>1854959.1197837405</v>
      </c>
      <c r="W167">
        <v>1602709.83</v>
      </c>
      <c r="X167">
        <v>0</v>
      </c>
      <c r="AB167">
        <v>1602709.83</v>
      </c>
      <c r="AC167">
        <v>252249.28978374042</v>
      </c>
      <c r="AD167">
        <v>107.90528464314328</v>
      </c>
      <c r="AE167">
        <v>252357.19506838356</v>
      </c>
      <c r="AF167">
        <v>98206.788435321738</v>
      </c>
      <c r="AG167">
        <v>154150.40663306182</v>
      </c>
      <c r="AH167">
        <v>154150.40663306182</v>
      </c>
      <c r="AI167">
        <v>82474.663707533939</v>
      </c>
      <c r="AJ167">
        <v>107.90528464314328</v>
      </c>
      <c r="AL167" t="s">
        <v>116</v>
      </c>
      <c r="AM167">
        <v>252357.19506838356</v>
      </c>
      <c r="AN167" t="s">
        <v>116</v>
      </c>
      <c r="AO167">
        <v>84</v>
      </c>
      <c r="AP167">
        <v>75</v>
      </c>
      <c r="AQ167">
        <v>0.14837482493895635</v>
      </c>
      <c r="AS167" t="s">
        <v>112</v>
      </c>
      <c r="AT167" t="s">
        <v>112</v>
      </c>
      <c r="AU167" t="s">
        <v>428</v>
      </c>
      <c r="AV167" t="s">
        <v>36</v>
      </c>
    </row>
    <row r="168" spans="1:48" x14ac:dyDescent="0.2">
      <c r="A168" t="s">
        <v>430</v>
      </c>
      <c r="B168">
        <v>3361</v>
      </c>
      <c r="C168">
        <v>3361</v>
      </c>
      <c r="D168" t="s">
        <v>431</v>
      </c>
      <c r="F168" t="s">
        <v>170</v>
      </c>
      <c r="G168" t="s">
        <v>36</v>
      </c>
      <c r="H168">
        <v>94598.117038031356</v>
      </c>
      <c r="I168">
        <v>0</v>
      </c>
      <c r="J168">
        <v>94598.117038031356</v>
      </c>
      <c r="K168">
        <v>1768591.0697875973</v>
      </c>
      <c r="L168">
        <v>354494.33999999997</v>
      </c>
      <c r="N168">
        <v>2123085.4097875971</v>
      </c>
      <c r="O168">
        <v>9143.6633333333339</v>
      </c>
      <c r="P168">
        <v>0</v>
      </c>
      <c r="Q168">
        <v>0</v>
      </c>
      <c r="R168">
        <v>35685</v>
      </c>
      <c r="S168">
        <v>44828.66333333333</v>
      </c>
      <c r="T168">
        <v>2167914.0731209302</v>
      </c>
      <c r="V168">
        <v>2262512.1901589618</v>
      </c>
      <c r="W168">
        <v>2048932.51</v>
      </c>
      <c r="X168">
        <v>0</v>
      </c>
      <c r="AB168">
        <v>2048932.51</v>
      </c>
      <c r="AC168">
        <v>213579.6801589618</v>
      </c>
      <c r="AD168">
        <v>66.218681926621954</v>
      </c>
      <c r="AE168">
        <v>213645.89884088843</v>
      </c>
      <c r="AF168">
        <v>119047.78180285708</v>
      </c>
      <c r="AG168">
        <v>94598.117038031356</v>
      </c>
      <c r="AH168">
        <v>94598.117038031356</v>
      </c>
      <c r="AI168">
        <v>106154.27048937987</v>
      </c>
      <c r="AJ168">
        <v>66.218681926621954</v>
      </c>
      <c r="AL168" t="s">
        <v>116</v>
      </c>
      <c r="AM168">
        <v>213645.89884088843</v>
      </c>
      <c r="AN168" t="s">
        <v>116</v>
      </c>
      <c r="AO168">
        <v>100</v>
      </c>
      <c r="AP168">
        <v>114</v>
      </c>
      <c r="AQ168">
        <v>9.8549062202139631E-2</v>
      </c>
      <c r="AS168" t="s">
        <v>112</v>
      </c>
      <c r="AT168" t="s">
        <v>112</v>
      </c>
      <c r="AU168" t="s">
        <v>430</v>
      </c>
      <c r="AV168" t="s">
        <v>36</v>
      </c>
    </row>
    <row r="169" spans="1:48" x14ac:dyDescent="0.2">
      <c r="A169" t="s">
        <v>432</v>
      </c>
      <c r="B169">
        <v>3383</v>
      </c>
      <c r="C169">
        <v>3383</v>
      </c>
      <c r="D169" t="s">
        <v>433</v>
      </c>
      <c r="F169" t="s">
        <v>170</v>
      </c>
      <c r="G169" t="s">
        <v>36</v>
      </c>
      <c r="H169">
        <v>195035.56643367364</v>
      </c>
      <c r="I169">
        <v>0</v>
      </c>
      <c r="J169">
        <v>195035.56643367364</v>
      </c>
      <c r="K169">
        <v>939919.76909254619</v>
      </c>
      <c r="L169">
        <v>165932</v>
      </c>
      <c r="N169">
        <v>1105851.7690925463</v>
      </c>
      <c r="O169">
        <v>1503.5</v>
      </c>
      <c r="P169">
        <v>0</v>
      </c>
      <c r="Q169">
        <v>0</v>
      </c>
      <c r="R169">
        <v>13567</v>
      </c>
      <c r="S169">
        <v>15070.5</v>
      </c>
      <c r="T169">
        <v>1120922.2690925463</v>
      </c>
      <c r="V169">
        <v>1315957.83552622</v>
      </c>
      <c r="W169">
        <v>1075704.97</v>
      </c>
      <c r="X169">
        <v>0</v>
      </c>
      <c r="AB169">
        <v>1075704.97</v>
      </c>
      <c r="AC169">
        <v>240252.86552622006</v>
      </c>
      <c r="AD169">
        <v>136.52489650357154</v>
      </c>
      <c r="AE169">
        <v>240389.39042272363</v>
      </c>
      <c r="AF169">
        <v>45353.823989049997</v>
      </c>
      <c r="AG169">
        <v>195035.56643367364</v>
      </c>
      <c r="AH169">
        <v>195035.56643367364</v>
      </c>
      <c r="AI169">
        <v>55292.588454627316</v>
      </c>
      <c r="AJ169">
        <v>136.52489650357154</v>
      </c>
      <c r="AL169" t="s">
        <v>116</v>
      </c>
      <c r="AM169">
        <v>240389.39042272363</v>
      </c>
      <c r="AN169" t="s">
        <v>116</v>
      </c>
      <c r="AO169">
        <v>91</v>
      </c>
      <c r="AP169">
        <v>27</v>
      </c>
      <c r="AQ169">
        <v>0.21445678888807629</v>
      </c>
      <c r="AS169" t="s">
        <v>112</v>
      </c>
      <c r="AT169" t="s">
        <v>112</v>
      </c>
      <c r="AU169" t="s">
        <v>432</v>
      </c>
      <c r="AV169" t="s">
        <v>36</v>
      </c>
    </row>
    <row r="170" spans="1:48" x14ac:dyDescent="0.2">
      <c r="A170" t="s">
        <v>434</v>
      </c>
      <c r="B170">
        <v>3382</v>
      </c>
      <c r="C170">
        <v>3382</v>
      </c>
      <c r="D170" t="s">
        <v>435</v>
      </c>
      <c r="F170" t="s">
        <v>170</v>
      </c>
      <c r="G170" t="s">
        <v>36</v>
      </c>
      <c r="H170">
        <v>123843.37820047613</v>
      </c>
      <c r="I170">
        <v>0</v>
      </c>
      <c r="J170">
        <v>123843.37820047613</v>
      </c>
      <c r="K170">
        <v>936195.25907763571</v>
      </c>
      <c r="L170">
        <v>174458</v>
      </c>
      <c r="N170">
        <v>1110653.2590776356</v>
      </c>
      <c r="O170">
        <v>7205</v>
      </c>
      <c r="P170">
        <v>0</v>
      </c>
      <c r="Q170">
        <v>0</v>
      </c>
      <c r="R170">
        <v>9570</v>
      </c>
      <c r="S170">
        <v>16775</v>
      </c>
      <c r="T170">
        <v>1127428.2590776356</v>
      </c>
      <c r="V170">
        <v>1251271.6372781117</v>
      </c>
      <c r="W170">
        <v>1114858.17</v>
      </c>
      <c r="X170">
        <v>0</v>
      </c>
      <c r="AB170">
        <v>1114858.17</v>
      </c>
      <c r="AC170">
        <v>136413.46727811173</v>
      </c>
      <c r="AD170">
        <v>86.69036474033328</v>
      </c>
      <c r="AE170">
        <v>136500.15764285205</v>
      </c>
      <c r="AF170">
        <v>12656.779442375919</v>
      </c>
      <c r="AG170">
        <v>123843.37820047613</v>
      </c>
      <c r="AH170">
        <v>123843.37820047613</v>
      </c>
      <c r="AI170">
        <v>55532.66295388178</v>
      </c>
      <c r="AJ170">
        <v>86.69036474033328</v>
      </c>
      <c r="AL170" t="s">
        <v>116</v>
      </c>
      <c r="AM170">
        <v>136500.15764285205</v>
      </c>
      <c r="AN170" t="s">
        <v>116</v>
      </c>
      <c r="AO170">
        <v>127</v>
      </c>
      <c r="AP170">
        <v>99</v>
      </c>
      <c r="AQ170">
        <v>0.12107214498466154</v>
      </c>
      <c r="AS170" t="s">
        <v>112</v>
      </c>
      <c r="AT170" t="s">
        <v>112</v>
      </c>
      <c r="AU170" t="s">
        <v>434</v>
      </c>
      <c r="AV170" t="s">
        <v>36</v>
      </c>
    </row>
    <row r="171" spans="1:48" x14ac:dyDescent="0.2">
      <c r="A171" t="s">
        <v>436</v>
      </c>
      <c r="B171">
        <v>3025</v>
      </c>
      <c r="C171">
        <v>3025</v>
      </c>
      <c r="D171" t="s">
        <v>437</v>
      </c>
      <c r="F171" t="s">
        <v>170</v>
      </c>
      <c r="G171" t="s">
        <v>36</v>
      </c>
      <c r="H171">
        <v>165841.87457382484</v>
      </c>
      <c r="I171">
        <v>0</v>
      </c>
      <c r="J171">
        <v>165841.87457382484</v>
      </c>
      <c r="K171">
        <v>1724842.4775926047</v>
      </c>
      <c r="L171">
        <v>295563</v>
      </c>
      <c r="N171">
        <v>2020405.4775926047</v>
      </c>
      <c r="O171">
        <v>31991.242083333331</v>
      </c>
      <c r="P171">
        <v>0</v>
      </c>
      <c r="Q171">
        <v>0</v>
      </c>
      <c r="R171">
        <v>23194</v>
      </c>
      <c r="S171">
        <v>55185.242083333331</v>
      </c>
      <c r="T171">
        <v>2075590.7196759381</v>
      </c>
      <c r="V171">
        <v>2241432.5942497631</v>
      </c>
      <c r="W171">
        <v>2018069.3599999999</v>
      </c>
      <c r="X171">
        <v>0</v>
      </c>
      <c r="AB171">
        <v>2018069.3599999999</v>
      </c>
      <c r="AC171">
        <v>223363.23424976319</v>
      </c>
      <c r="AD171">
        <v>116.08931220167739</v>
      </c>
      <c r="AE171">
        <v>223479.32356196488</v>
      </c>
      <c r="AF171">
        <v>57637.448988140037</v>
      </c>
      <c r="AG171">
        <v>165841.87457382484</v>
      </c>
      <c r="AH171">
        <v>165841.87457382484</v>
      </c>
      <c r="AI171">
        <v>101020.27387963024</v>
      </c>
      <c r="AJ171">
        <v>116.08931220167739</v>
      </c>
      <c r="AL171" t="s">
        <v>116</v>
      </c>
      <c r="AM171">
        <v>223479.32356196488</v>
      </c>
      <c r="AN171" t="s">
        <v>116</v>
      </c>
      <c r="AO171">
        <v>96</v>
      </c>
      <c r="AP171">
        <v>107</v>
      </c>
      <c r="AQ171">
        <v>0.10767022681468565</v>
      </c>
      <c r="AS171" t="s">
        <v>112</v>
      </c>
      <c r="AT171" t="s">
        <v>112</v>
      </c>
      <c r="AU171" t="s">
        <v>436</v>
      </c>
      <c r="AV171" t="s">
        <v>36</v>
      </c>
    </row>
    <row r="172" spans="1:48" x14ac:dyDescent="0.2">
      <c r="A172" t="s">
        <v>438</v>
      </c>
      <c r="B172">
        <v>3344</v>
      </c>
      <c r="C172">
        <v>3344</v>
      </c>
      <c r="D172" t="s">
        <v>439</v>
      </c>
      <c r="F172" t="s">
        <v>170</v>
      </c>
      <c r="G172" t="s">
        <v>36</v>
      </c>
      <c r="H172">
        <v>315169.30442803074</v>
      </c>
      <c r="I172">
        <v>0</v>
      </c>
      <c r="J172">
        <v>315169.30442803074</v>
      </c>
      <c r="K172">
        <v>1620063.162551801</v>
      </c>
      <c r="L172">
        <v>232368</v>
      </c>
      <c r="N172">
        <v>1852431.162551801</v>
      </c>
      <c r="O172">
        <v>0</v>
      </c>
      <c r="P172">
        <v>0</v>
      </c>
      <c r="Q172">
        <v>0</v>
      </c>
      <c r="R172">
        <v>19932</v>
      </c>
      <c r="S172">
        <v>19932</v>
      </c>
      <c r="T172">
        <v>1872363.162551801</v>
      </c>
      <c r="V172">
        <v>2187532.4669798315</v>
      </c>
      <c r="W172">
        <v>1846271.23</v>
      </c>
      <c r="X172">
        <v>0</v>
      </c>
      <c r="AB172">
        <v>1846271.23</v>
      </c>
      <c r="AC172">
        <v>341261.23697983148</v>
      </c>
      <c r="AD172">
        <v>220.61851309962151</v>
      </c>
      <c r="AE172">
        <v>341481.85549293109</v>
      </c>
      <c r="AF172">
        <v>26312.551064900355</v>
      </c>
      <c r="AG172">
        <v>315169.30442803074</v>
      </c>
      <c r="AH172">
        <v>315169.30442803074</v>
      </c>
      <c r="AI172">
        <v>92621.558127590048</v>
      </c>
      <c r="AJ172">
        <v>220.61851309962151</v>
      </c>
      <c r="AL172" t="s">
        <v>116</v>
      </c>
      <c r="AM172">
        <v>341481.85549293109</v>
      </c>
      <c r="AN172" t="s">
        <v>116</v>
      </c>
      <c r="AO172">
        <v>53</v>
      </c>
      <c r="AP172">
        <v>46</v>
      </c>
      <c r="AQ172">
        <v>0.18238013988030682</v>
      </c>
      <c r="AS172" t="s">
        <v>112</v>
      </c>
      <c r="AT172" t="s">
        <v>112</v>
      </c>
      <c r="AU172" t="s">
        <v>438</v>
      </c>
      <c r="AV172" t="s">
        <v>36</v>
      </c>
    </row>
    <row r="173" spans="1:48" x14ac:dyDescent="0.2">
      <c r="A173" t="s">
        <v>440</v>
      </c>
      <c r="B173">
        <v>3016</v>
      </c>
      <c r="C173">
        <v>3016</v>
      </c>
      <c r="D173" t="s">
        <v>441</v>
      </c>
      <c r="F173" t="s">
        <v>170</v>
      </c>
      <c r="G173" t="s">
        <v>115</v>
      </c>
      <c r="H173">
        <v>353259.41158620315</v>
      </c>
      <c r="I173">
        <v>0</v>
      </c>
      <c r="J173">
        <v>353259.41158620315</v>
      </c>
      <c r="K173">
        <v>1193982.8194158887</v>
      </c>
      <c r="L173">
        <v>243890.47</v>
      </c>
      <c r="N173">
        <v>1437873.2894158887</v>
      </c>
      <c r="O173">
        <v>0</v>
      </c>
      <c r="P173">
        <v>0</v>
      </c>
      <c r="Q173">
        <v>0</v>
      </c>
      <c r="R173">
        <v>20902</v>
      </c>
      <c r="S173">
        <v>20902</v>
      </c>
      <c r="T173">
        <v>1458775.2894158887</v>
      </c>
      <c r="V173">
        <v>1812034.7010020919</v>
      </c>
      <c r="W173">
        <v>1291040.17</v>
      </c>
      <c r="X173">
        <v>0</v>
      </c>
      <c r="AB173">
        <v>1291040.17</v>
      </c>
      <c r="AC173">
        <v>520994.53100209194</v>
      </c>
      <c r="AD173">
        <v>0</v>
      </c>
      <c r="AE173">
        <v>520994.53100209194</v>
      </c>
      <c r="AF173">
        <v>167735.1194158888</v>
      </c>
      <c r="AG173">
        <v>353259.41158620315</v>
      </c>
      <c r="AH173">
        <v>0</v>
      </c>
      <c r="AI173">
        <v>0</v>
      </c>
      <c r="AJ173">
        <v>0</v>
      </c>
      <c r="AL173" t="s">
        <v>116</v>
      </c>
      <c r="AM173">
        <v>520994.53100209194</v>
      </c>
      <c r="AN173" t="s">
        <v>116</v>
      </c>
      <c r="AO173">
        <v>25</v>
      </c>
      <c r="AP173">
        <v>5</v>
      </c>
      <c r="AQ173">
        <v>0.35714515784724077</v>
      </c>
      <c r="AS173" t="s">
        <v>112</v>
      </c>
      <c r="AT173" t="s">
        <v>117</v>
      </c>
      <c r="AU173" t="s">
        <v>440</v>
      </c>
      <c r="AV173" t="s">
        <v>36</v>
      </c>
    </row>
    <row r="174" spans="1:48" x14ac:dyDescent="0.2">
      <c r="A174" t="s">
        <v>442</v>
      </c>
      <c r="B174">
        <v>3346</v>
      </c>
      <c r="C174">
        <v>3346</v>
      </c>
      <c r="D174" t="s">
        <v>443</v>
      </c>
      <c r="F174" t="s">
        <v>170</v>
      </c>
      <c r="G174" t="s">
        <v>36</v>
      </c>
      <c r="H174">
        <v>-60833.194047222845</v>
      </c>
      <c r="I174">
        <v>0</v>
      </c>
      <c r="J174">
        <v>-60833.194047222845</v>
      </c>
      <c r="K174">
        <v>1049204.1737577491</v>
      </c>
      <c r="L174">
        <v>206023.86</v>
      </c>
      <c r="N174">
        <v>1255228.033757749</v>
      </c>
      <c r="O174">
        <v>0</v>
      </c>
      <c r="P174">
        <v>0</v>
      </c>
      <c r="Q174">
        <v>0</v>
      </c>
      <c r="R174">
        <v>8120</v>
      </c>
      <c r="S174">
        <v>8120</v>
      </c>
      <c r="T174">
        <v>1263348.033757749</v>
      </c>
      <c r="V174">
        <v>1202514.8397105262</v>
      </c>
      <c r="W174">
        <v>1307311.42</v>
      </c>
      <c r="X174">
        <v>0</v>
      </c>
      <c r="AB174">
        <v>1307311.42</v>
      </c>
      <c r="AC174">
        <v>-104796.58028947376</v>
      </c>
      <c r="AD174">
        <v>0</v>
      </c>
      <c r="AE174">
        <v>-104796.58028947376</v>
      </c>
      <c r="AF174">
        <v>-43963.386242250912</v>
      </c>
      <c r="AG174">
        <v>-60833.194047222845</v>
      </c>
      <c r="AH174">
        <v>0</v>
      </c>
      <c r="AI174">
        <v>0</v>
      </c>
      <c r="AJ174">
        <v>0</v>
      </c>
      <c r="AL174" t="s">
        <v>111</v>
      </c>
      <c r="AM174">
        <v>-104796.58028947376</v>
      </c>
      <c r="AN174" t="s">
        <v>111</v>
      </c>
      <c r="AO174">
        <v>166</v>
      </c>
      <c r="AP174">
        <v>166</v>
      </c>
      <c r="AQ174">
        <v>-8.2951472982281019E-2</v>
      </c>
      <c r="AS174" t="s">
        <v>112</v>
      </c>
      <c r="AT174" t="s">
        <v>112</v>
      </c>
      <c r="AU174" t="s">
        <v>442</v>
      </c>
      <c r="AV174" t="s">
        <v>36</v>
      </c>
    </row>
    <row r="175" spans="1:48" x14ac:dyDescent="0.2">
      <c r="A175" t="s">
        <v>444</v>
      </c>
      <c r="B175">
        <v>3428</v>
      </c>
      <c r="C175">
        <v>3428</v>
      </c>
      <c r="D175" t="s">
        <v>445</v>
      </c>
      <c r="E175" t="s">
        <v>90</v>
      </c>
      <c r="F175" t="s">
        <v>170</v>
      </c>
      <c r="G175" t="s">
        <v>115</v>
      </c>
      <c r="H175">
        <v>153739.20135055995</v>
      </c>
      <c r="I175">
        <v>15711.138888888876</v>
      </c>
      <c r="J175">
        <v>169450.34023944882</v>
      </c>
      <c r="K175">
        <v>1849922.1285436931</v>
      </c>
      <c r="L175">
        <v>277187</v>
      </c>
      <c r="N175">
        <v>2127109.1285436931</v>
      </c>
      <c r="O175">
        <v>11442.896833333332</v>
      </c>
      <c r="P175">
        <v>0</v>
      </c>
      <c r="Q175">
        <v>0</v>
      </c>
      <c r="R175">
        <v>24448</v>
      </c>
      <c r="S175">
        <v>35890.896833333332</v>
      </c>
      <c r="T175">
        <v>2163000.0253770263</v>
      </c>
      <c r="V175">
        <v>2332450.3656164752</v>
      </c>
      <c r="W175">
        <v>2003095.8599999999</v>
      </c>
      <c r="X175">
        <v>0</v>
      </c>
      <c r="AB175">
        <v>2003095.8599999999</v>
      </c>
      <c r="AC175">
        <v>329354.50561647536</v>
      </c>
      <c r="AD175">
        <v>0</v>
      </c>
      <c r="AE175">
        <v>329354.50561647536</v>
      </c>
      <c r="AF175">
        <v>159904.16537702654</v>
      </c>
      <c r="AG175">
        <v>169450.34023944882</v>
      </c>
      <c r="AH175">
        <v>0</v>
      </c>
      <c r="AI175">
        <v>0</v>
      </c>
      <c r="AJ175">
        <v>0</v>
      </c>
      <c r="AL175" t="s">
        <v>116</v>
      </c>
      <c r="AM175">
        <v>329354.50561647536</v>
      </c>
      <c r="AN175" t="s">
        <v>116</v>
      </c>
      <c r="AO175">
        <v>58</v>
      </c>
      <c r="AP175">
        <v>69</v>
      </c>
      <c r="AQ175">
        <v>0.15226745342227471</v>
      </c>
      <c r="AS175" t="s">
        <v>112</v>
      </c>
      <c r="AT175" t="s">
        <v>117</v>
      </c>
      <c r="AU175" t="s">
        <v>444</v>
      </c>
      <c r="AV175" t="s">
        <v>36</v>
      </c>
    </row>
    <row r="176" spans="1:48" x14ac:dyDescent="0.2">
      <c r="A176" t="s">
        <v>446</v>
      </c>
      <c r="B176">
        <v>3385</v>
      </c>
      <c r="C176">
        <v>3385</v>
      </c>
      <c r="D176" t="s">
        <v>447</v>
      </c>
      <c r="F176" t="s">
        <v>170</v>
      </c>
      <c r="G176" t="s">
        <v>36</v>
      </c>
      <c r="H176">
        <v>124594.77456456631</v>
      </c>
      <c r="I176">
        <v>0</v>
      </c>
      <c r="J176">
        <v>124594.77456456631</v>
      </c>
      <c r="K176">
        <v>977963.02793395822</v>
      </c>
      <c r="L176">
        <v>191158</v>
      </c>
      <c r="N176">
        <v>1169121.0279339582</v>
      </c>
      <c r="O176">
        <v>48659.35766666667</v>
      </c>
      <c r="P176">
        <v>0</v>
      </c>
      <c r="Q176">
        <v>0</v>
      </c>
      <c r="R176">
        <v>10435</v>
      </c>
      <c r="S176">
        <v>59094.35766666667</v>
      </c>
      <c r="T176">
        <v>1228215.3856006248</v>
      </c>
      <c r="V176">
        <v>1352810.1601651912</v>
      </c>
      <c r="W176">
        <v>1156306.8499999999</v>
      </c>
      <c r="X176">
        <v>0</v>
      </c>
      <c r="AB176">
        <v>1156306.8499999999</v>
      </c>
      <c r="AC176">
        <v>196503.3101651913</v>
      </c>
      <c r="AD176">
        <v>87.216342195196404</v>
      </c>
      <c r="AE176">
        <v>196590.5265073865</v>
      </c>
      <c r="AF176">
        <v>71995.751942820192</v>
      </c>
      <c r="AG176">
        <v>124594.77456456631</v>
      </c>
      <c r="AH176">
        <v>124594.77456456631</v>
      </c>
      <c r="AI176">
        <v>58456.051396697912</v>
      </c>
      <c r="AJ176">
        <v>87.216342195196404</v>
      </c>
      <c r="AL176" t="s">
        <v>116</v>
      </c>
      <c r="AM176">
        <v>196590.5265073865</v>
      </c>
      <c r="AN176" t="s">
        <v>116</v>
      </c>
      <c r="AO176">
        <v>105</v>
      </c>
      <c r="AP176">
        <v>60</v>
      </c>
      <c r="AQ176">
        <v>0.16006193116629078</v>
      </c>
      <c r="AS176" t="s">
        <v>112</v>
      </c>
      <c r="AT176" t="s">
        <v>112</v>
      </c>
      <c r="AU176" t="s">
        <v>446</v>
      </c>
      <c r="AV176" t="s">
        <v>36</v>
      </c>
    </row>
    <row r="177" spans="1:48" x14ac:dyDescent="0.2">
      <c r="A177" t="s">
        <v>448</v>
      </c>
      <c r="B177">
        <v>3019</v>
      </c>
      <c r="C177">
        <v>3019</v>
      </c>
      <c r="D177" t="s">
        <v>449</v>
      </c>
      <c r="F177" t="s">
        <v>170</v>
      </c>
      <c r="G177" t="s">
        <v>36</v>
      </c>
      <c r="H177">
        <v>463209.85570187483</v>
      </c>
      <c r="I177">
        <v>0</v>
      </c>
      <c r="J177">
        <v>463209.85570187483</v>
      </c>
      <c r="K177">
        <v>1915557.3168150384</v>
      </c>
      <c r="L177">
        <v>377663</v>
      </c>
      <c r="N177">
        <v>2293220.3168150382</v>
      </c>
      <c r="O177">
        <v>74597.103916666674</v>
      </c>
      <c r="P177">
        <v>0</v>
      </c>
      <c r="Q177">
        <v>0</v>
      </c>
      <c r="R177">
        <v>24519</v>
      </c>
      <c r="S177">
        <v>99116.103916666674</v>
      </c>
      <c r="T177">
        <v>2392336.4207317047</v>
      </c>
      <c r="V177">
        <v>2855546.2764335796</v>
      </c>
      <c r="W177">
        <v>2364969.31</v>
      </c>
      <c r="X177">
        <v>-63419.29</v>
      </c>
      <c r="AB177">
        <v>2301550.02</v>
      </c>
      <c r="AC177">
        <v>553996.25643357961</v>
      </c>
      <c r="AD177">
        <v>324.24689899131238</v>
      </c>
      <c r="AE177">
        <v>554320.50333257089</v>
      </c>
      <c r="AF177">
        <v>91110.647630696069</v>
      </c>
      <c r="AG177">
        <v>463209.85570187483</v>
      </c>
      <c r="AH177">
        <v>463209.85570187483</v>
      </c>
      <c r="AI177">
        <v>114661.01584075192</v>
      </c>
      <c r="AJ177">
        <v>324.24689899131238</v>
      </c>
      <c r="AL177" t="s">
        <v>116</v>
      </c>
      <c r="AM177">
        <v>554320.50333257089</v>
      </c>
      <c r="AN177" t="s">
        <v>116</v>
      </c>
      <c r="AO177">
        <v>19</v>
      </c>
      <c r="AP177">
        <v>18</v>
      </c>
      <c r="AQ177">
        <v>0.2317067526660945</v>
      </c>
      <c r="AS177" t="s">
        <v>112</v>
      </c>
      <c r="AT177" t="s">
        <v>112</v>
      </c>
      <c r="AU177" t="s">
        <v>448</v>
      </c>
      <c r="AV177" t="s">
        <v>36</v>
      </c>
    </row>
    <row r="178" spans="1:48" x14ac:dyDescent="0.2">
      <c r="A178" t="s">
        <v>450</v>
      </c>
      <c r="B178">
        <v>3365</v>
      </c>
      <c r="C178">
        <v>3365</v>
      </c>
      <c r="D178" t="s">
        <v>451</v>
      </c>
      <c r="F178" t="s">
        <v>170</v>
      </c>
      <c r="G178" t="s">
        <v>36</v>
      </c>
      <c r="H178">
        <v>77651.457705710156</v>
      </c>
      <c r="I178">
        <v>0</v>
      </c>
      <c r="J178">
        <v>77651.457705710156</v>
      </c>
      <c r="K178">
        <v>923132.71463630616</v>
      </c>
      <c r="L178">
        <v>145592</v>
      </c>
      <c r="N178">
        <v>1068724.7146363063</v>
      </c>
      <c r="O178">
        <v>57200.735583333328</v>
      </c>
      <c r="P178">
        <v>0</v>
      </c>
      <c r="Q178">
        <v>0</v>
      </c>
      <c r="R178">
        <v>14616</v>
      </c>
      <c r="S178">
        <v>71816.735583333328</v>
      </c>
      <c r="T178">
        <v>1140541.4502196396</v>
      </c>
      <c r="V178">
        <v>1218192.9079253497</v>
      </c>
      <c r="W178">
        <v>1047040.2799999999</v>
      </c>
      <c r="X178">
        <v>0</v>
      </c>
      <c r="AB178">
        <v>1047040.2799999999</v>
      </c>
      <c r="AC178">
        <v>171152.62792534975</v>
      </c>
      <c r="AD178">
        <v>54.356020393997113</v>
      </c>
      <c r="AE178">
        <v>171206.98394574373</v>
      </c>
      <c r="AF178">
        <v>93555.526240033578</v>
      </c>
      <c r="AG178">
        <v>77651.457705710156</v>
      </c>
      <c r="AH178">
        <v>77651.457705710156</v>
      </c>
      <c r="AI178">
        <v>53436.235731815315</v>
      </c>
      <c r="AJ178">
        <v>54.356020393997113</v>
      </c>
      <c r="AL178" t="s">
        <v>116</v>
      </c>
      <c r="AM178">
        <v>171206.98394574373</v>
      </c>
      <c r="AN178" t="s">
        <v>116</v>
      </c>
      <c r="AO178">
        <v>111</v>
      </c>
      <c r="AP178">
        <v>71</v>
      </c>
      <c r="AQ178">
        <v>0.1501102690417552</v>
      </c>
      <c r="AS178" t="s">
        <v>112</v>
      </c>
      <c r="AT178" t="s">
        <v>112</v>
      </c>
      <c r="AU178" t="s">
        <v>450</v>
      </c>
      <c r="AV178" t="s">
        <v>36</v>
      </c>
    </row>
    <row r="179" spans="1:48" x14ac:dyDescent="0.2">
      <c r="A179" t="s">
        <v>452</v>
      </c>
      <c r="B179">
        <v>3310</v>
      </c>
      <c r="C179">
        <v>3310</v>
      </c>
      <c r="D179" t="s">
        <v>453</v>
      </c>
      <c r="E179" t="s">
        <v>90</v>
      </c>
      <c r="F179" t="s">
        <v>170</v>
      </c>
      <c r="G179" t="s">
        <v>36</v>
      </c>
      <c r="H179">
        <v>133455.95123200092</v>
      </c>
      <c r="I179">
        <v>0</v>
      </c>
      <c r="J179">
        <v>133455.95123200092</v>
      </c>
      <c r="K179">
        <v>1173107.517562899</v>
      </c>
      <c r="L179">
        <v>254950.11</v>
      </c>
      <c r="N179">
        <v>1428057.6275628991</v>
      </c>
      <c r="O179">
        <v>20819.662249999998</v>
      </c>
      <c r="P179">
        <v>0</v>
      </c>
      <c r="Q179">
        <v>0</v>
      </c>
      <c r="R179">
        <v>21029</v>
      </c>
      <c r="S179">
        <v>41848.662249999994</v>
      </c>
      <c r="T179">
        <v>1469906.2898128992</v>
      </c>
      <c r="V179">
        <v>1603362.2410449001</v>
      </c>
      <c r="W179">
        <v>1408915.01</v>
      </c>
      <c r="X179">
        <v>0</v>
      </c>
      <c r="AB179">
        <v>1408915.01</v>
      </c>
      <c r="AC179">
        <v>194447.23104490014</v>
      </c>
      <c r="AD179">
        <v>93.419165862400646</v>
      </c>
      <c r="AE179">
        <v>194540.65021076254</v>
      </c>
      <c r="AF179">
        <v>61084.698978761618</v>
      </c>
      <c r="AG179">
        <v>133455.95123200092</v>
      </c>
      <c r="AH179">
        <v>133455.95123200092</v>
      </c>
      <c r="AI179">
        <v>71402.881378144957</v>
      </c>
      <c r="AJ179">
        <v>93.419165862400646</v>
      </c>
      <c r="AL179" t="s">
        <v>116</v>
      </c>
      <c r="AM179">
        <v>194540.65021076254</v>
      </c>
      <c r="AN179" t="s">
        <v>116</v>
      </c>
      <c r="AO179">
        <v>106</v>
      </c>
      <c r="AP179">
        <v>87</v>
      </c>
      <c r="AQ179">
        <v>0.13234901541616312</v>
      </c>
      <c r="AS179" t="s">
        <v>112</v>
      </c>
      <c r="AT179" t="s">
        <v>112</v>
      </c>
      <c r="AU179" t="s">
        <v>452</v>
      </c>
      <c r="AV179" t="s">
        <v>36</v>
      </c>
    </row>
    <row r="180" spans="1:48" x14ac:dyDescent="0.2">
      <c r="A180" t="s">
        <v>454</v>
      </c>
      <c r="B180">
        <v>3359</v>
      </c>
      <c r="C180">
        <v>3359</v>
      </c>
      <c r="D180" t="s">
        <v>455</v>
      </c>
      <c r="E180" t="s">
        <v>90</v>
      </c>
      <c r="F180" t="s">
        <v>170</v>
      </c>
      <c r="G180" t="s">
        <v>115</v>
      </c>
      <c r="H180">
        <v>257372.00388970552</v>
      </c>
      <c r="I180">
        <v>1514.0224137931218</v>
      </c>
      <c r="J180">
        <v>258886.02630349866</v>
      </c>
      <c r="K180">
        <v>1868563.8535094999</v>
      </c>
      <c r="L180">
        <v>379986</v>
      </c>
      <c r="N180">
        <v>2248549.8535094997</v>
      </c>
      <c r="O180">
        <v>42914.100833333338</v>
      </c>
      <c r="P180">
        <v>0</v>
      </c>
      <c r="Q180">
        <v>0</v>
      </c>
      <c r="R180">
        <v>23076</v>
      </c>
      <c r="S180">
        <v>65990.10083333333</v>
      </c>
      <c r="T180">
        <v>2314539.9543428328</v>
      </c>
      <c r="V180">
        <v>2573425.9806463313</v>
      </c>
      <c r="W180">
        <v>2263505.46</v>
      </c>
      <c r="X180">
        <v>0</v>
      </c>
      <c r="AB180">
        <v>2263505.46</v>
      </c>
      <c r="AC180">
        <v>309920.52064633137</v>
      </c>
      <c r="AD180">
        <v>0</v>
      </c>
      <c r="AE180">
        <v>309920.52064633137</v>
      </c>
      <c r="AF180">
        <v>51034.49434283271</v>
      </c>
      <c r="AG180">
        <v>258886.02630349866</v>
      </c>
      <c r="AH180">
        <v>0</v>
      </c>
      <c r="AI180">
        <v>0</v>
      </c>
      <c r="AJ180">
        <v>0</v>
      </c>
      <c r="AL180" t="s">
        <v>116</v>
      </c>
      <c r="AM180">
        <v>309920.52064633137</v>
      </c>
      <c r="AN180" t="s">
        <v>116</v>
      </c>
      <c r="AO180">
        <v>66</v>
      </c>
      <c r="AP180">
        <v>85</v>
      </c>
      <c r="AQ180">
        <v>0.13390156435399581</v>
      </c>
      <c r="AS180" t="s">
        <v>112</v>
      </c>
      <c r="AT180" t="s">
        <v>117</v>
      </c>
      <c r="AU180" t="s">
        <v>454</v>
      </c>
      <c r="AV180" t="s">
        <v>36</v>
      </c>
    </row>
    <row r="181" spans="1:48" x14ac:dyDescent="0.2">
      <c r="A181" t="s">
        <v>456</v>
      </c>
      <c r="B181">
        <v>2178</v>
      </c>
      <c r="C181">
        <v>2178</v>
      </c>
      <c r="D181" t="s">
        <v>457</v>
      </c>
      <c r="E181" t="s">
        <v>90</v>
      </c>
      <c r="F181" t="s">
        <v>170</v>
      </c>
      <c r="G181" t="s">
        <v>36</v>
      </c>
      <c r="H181">
        <v>196952.29144971617</v>
      </c>
      <c r="I181">
        <v>0</v>
      </c>
      <c r="J181">
        <v>196952.29144971617</v>
      </c>
      <c r="K181">
        <v>1296781.8759127278</v>
      </c>
      <c r="L181">
        <v>208771</v>
      </c>
      <c r="N181">
        <v>1505552.8759127278</v>
      </c>
      <c r="O181">
        <v>5837</v>
      </c>
      <c r="P181">
        <v>0</v>
      </c>
      <c r="Q181">
        <v>0</v>
      </c>
      <c r="R181">
        <v>12125</v>
      </c>
      <c r="S181">
        <v>17962</v>
      </c>
      <c r="T181">
        <v>1523514.8759127278</v>
      </c>
      <c r="V181">
        <v>1720467.1673624439</v>
      </c>
      <c r="W181">
        <v>1506488.1800000002</v>
      </c>
      <c r="X181">
        <v>-22822.6</v>
      </c>
      <c r="AB181">
        <v>1483665.58</v>
      </c>
      <c r="AC181">
        <v>236801.5873624438</v>
      </c>
      <c r="AD181">
        <v>137.86660401480131</v>
      </c>
      <c r="AE181">
        <v>236939.45396645859</v>
      </c>
      <c r="AF181">
        <v>39987.162516742421</v>
      </c>
      <c r="AG181">
        <v>196952.29144971617</v>
      </c>
      <c r="AH181">
        <v>196952.29144971617</v>
      </c>
      <c r="AI181">
        <v>75277.643795636395</v>
      </c>
      <c r="AJ181">
        <v>137.86660401480131</v>
      </c>
      <c r="AL181" t="s">
        <v>116</v>
      </c>
      <c r="AM181">
        <v>236939.45396645859</v>
      </c>
      <c r="AN181" t="s">
        <v>116</v>
      </c>
      <c r="AO181">
        <v>92</v>
      </c>
      <c r="AP181">
        <v>64</v>
      </c>
      <c r="AQ181">
        <v>0.15552158873703792</v>
      </c>
      <c r="AS181" t="s">
        <v>112</v>
      </c>
      <c r="AT181" t="s">
        <v>112</v>
      </c>
      <c r="AU181" t="s">
        <v>456</v>
      </c>
      <c r="AV181" t="s">
        <v>36</v>
      </c>
    </row>
    <row r="182" spans="1:48" x14ac:dyDescent="0.2">
      <c r="A182" t="s">
        <v>459</v>
      </c>
      <c r="B182">
        <v>2184</v>
      </c>
      <c r="C182">
        <v>2184</v>
      </c>
      <c r="D182" t="s">
        <v>460</v>
      </c>
      <c r="E182" t="s">
        <v>90</v>
      </c>
      <c r="F182" t="s">
        <v>170</v>
      </c>
      <c r="G182" t="s">
        <v>36</v>
      </c>
      <c r="H182">
        <v>375602.16656629182</v>
      </c>
      <c r="I182">
        <v>0</v>
      </c>
      <c r="J182">
        <v>375602.16656629182</v>
      </c>
      <c r="K182">
        <v>1987581.0900806854</v>
      </c>
      <c r="L182">
        <v>331612</v>
      </c>
      <c r="N182">
        <v>2319193.0900806854</v>
      </c>
      <c r="O182">
        <v>24328.47416666667</v>
      </c>
      <c r="P182">
        <v>0</v>
      </c>
      <c r="Q182">
        <v>0</v>
      </c>
      <c r="R182">
        <v>19320</v>
      </c>
      <c r="S182">
        <v>43648.474166666667</v>
      </c>
      <c r="T182">
        <v>2362841.5642473521</v>
      </c>
      <c r="V182">
        <v>2738443.7308136439</v>
      </c>
      <c r="W182">
        <v>2126953.67</v>
      </c>
      <c r="X182">
        <v>-3796</v>
      </c>
      <c r="AB182">
        <v>2123157.67</v>
      </c>
      <c r="AC182">
        <v>615286.06081364397</v>
      </c>
      <c r="AD182">
        <v>262.92151659640433</v>
      </c>
      <c r="AE182">
        <v>615548.98233024043</v>
      </c>
      <c r="AF182">
        <v>239946.8157639486</v>
      </c>
      <c r="AG182">
        <v>375602.16656629182</v>
      </c>
      <c r="AH182">
        <v>375602.16656629182</v>
      </c>
      <c r="AI182">
        <v>115959.65450403428</v>
      </c>
      <c r="AJ182">
        <v>262.92151659640433</v>
      </c>
      <c r="AL182" t="s">
        <v>116</v>
      </c>
      <c r="AM182">
        <v>615548.98233024043</v>
      </c>
      <c r="AN182" t="s">
        <v>116</v>
      </c>
      <c r="AO182">
        <v>17</v>
      </c>
      <c r="AP182">
        <v>14</v>
      </c>
      <c r="AQ182">
        <v>0.26051216960300694</v>
      </c>
      <c r="AS182" t="s">
        <v>112</v>
      </c>
      <c r="AT182" t="s">
        <v>112</v>
      </c>
      <c r="AU182" t="s">
        <v>459</v>
      </c>
      <c r="AV182" t="s">
        <v>36</v>
      </c>
    </row>
    <row r="183" spans="1:48" x14ac:dyDescent="0.2">
      <c r="A183" t="s">
        <v>461</v>
      </c>
      <c r="B183">
        <v>2067</v>
      </c>
      <c r="C183">
        <v>2067</v>
      </c>
      <c r="D183" t="s">
        <v>462</v>
      </c>
      <c r="E183" t="s">
        <v>90</v>
      </c>
      <c r="F183" t="s">
        <v>170</v>
      </c>
      <c r="G183" t="s">
        <v>36</v>
      </c>
      <c r="H183">
        <v>315830.54530010978</v>
      </c>
      <c r="I183">
        <v>0</v>
      </c>
      <c r="J183">
        <v>315830.54530010978</v>
      </c>
      <c r="K183">
        <v>2105000.9890793636</v>
      </c>
      <c r="L183">
        <v>389348</v>
      </c>
      <c r="N183">
        <v>2494348.9890793636</v>
      </c>
      <c r="O183">
        <v>3450.6064166666674</v>
      </c>
      <c r="P183">
        <v>0</v>
      </c>
      <c r="Q183">
        <v>0</v>
      </c>
      <c r="R183">
        <v>19472</v>
      </c>
      <c r="S183">
        <v>22922.606416666669</v>
      </c>
      <c r="T183">
        <v>2517271.5954960305</v>
      </c>
      <c r="V183">
        <v>2833102.1407961403</v>
      </c>
      <c r="W183">
        <v>2411479.7800000003</v>
      </c>
      <c r="X183">
        <v>-8608.52</v>
      </c>
      <c r="AB183">
        <v>2402871.2600000002</v>
      </c>
      <c r="AC183">
        <v>430230.88079614006</v>
      </c>
      <c r="AD183">
        <v>221.08138171007684</v>
      </c>
      <c r="AE183">
        <v>430451.96217785013</v>
      </c>
      <c r="AF183">
        <v>114621.41687774035</v>
      </c>
      <c r="AG183">
        <v>315830.54530010978</v>
      </c>
      <c r="AH183">
        <v>315830.54530010978</v>
      </c>
      <c r="AI183">
        <v>124717.44945396819</v>
      </c>
      <c r="AJ183">
        <v>221.08138171007684</v>
      </c>
      <c r="AL183" t="s">
        <v>116</v>
      </c>
      <c r="AM183">
        <v>430451.96217785013</v>
      </c>
      <c r="AN183" t="s">
        <v>116</v>
      </c>
      <c r="AO183">
        <v>36</v>
      </c>
      <c r="AP183">
        <v>55</v>
      </c>
      <c r="AQ183">
        <v>0.17099941180285286</v>
      </c>
      <c r="AS183" t="s">
        <v>112</v>
      </c>
      <c r="AT183" t="s">
        <v>112</v>
      </c>
      <c r="AU183" t="s">
        <v>461</v>
      </c>
      <c r="AV183" t="s">
        <v>36</v>
      </c>
    </row>
    <row r="184" spans="1:48" x14ac:dyDescent="0.2">
      <c r="A184" t="s">
        <v>463</v>
      </c>
      <c r="B184">
        <v>2190</v>
      </c>
      <c r="C184">
        <v>2190</v>
      </c>
      <c r="D184" t="s">
        <v>464</v>
      </c>
      <c r="F184" t="s">
        <v>170</v>
      </c>
      <c r="G184" t="s">
        <v>36</v>
      </c>
      <c r="H184">
        <v>156911.57570510174</v>
      </c>
      <c r="I184">
        <v>0</v>
      </c>
      <c r="J184">
        <v>156911.57570510174</v>
      </c>
      <c r="K184">
        <v>915381.12870030641</v>
      </c>
      <c r="L184">
        <v>211215.09</v>
      </c>
      <c r="N184">
        <v>1126596.2187003065</v>
      </c>
      <c r="O184">
        <v>16888.680499999999</v>
      </c>
      <c r="P184">
        <v>0</v>
      </c>
      <c r="Q184">
        <v>0</v>
      </c>
      <c r="R184">
        <v>8780</v>
      </c>
      <c r="S184">
        <v>25668.680499999999</v>
      </c>
      <c r="T184">
        <v>1152264.8992003065</v>
      </c>
      <c r="V184">
        <v>1309176.4749054082</v>
      </c>
      <c r="W184">
        <v>1116086.67</v>
      </c>
      <c r="X184">
        <v>-9301.2800000000007</v>
      </c>
      <c r="AB184">
        <v>1106785.3899999999</v>
      </c>
      <c r="AC184">
        <v>202391.08490540832</v>
      </c>
      <c r="AD184">
        <v>109.83810299357123</v>
      </c>
      <c r="AE184">
        <v>202500.92300840191</v>
      </c>
      <c r="AF184">
        <v>45589.347303300165</v>
      </c>
      <c r="AG184">
        <v>156911.57570510174</v>
      </c>
      <c r="AH184">
        <v>156911.57570510174</v>
      </c>
      <c r="AI184">
        <v>56329.810935015325</v>
      </c>
      <c r="AJ184">
        <v>109.83810299357123</v>
      </c>
      <c r="AL184" t="s">
        <v>116</v>
      </c>
      <c r="AM184">
        <v>202500.92300840191</v>
      </c>
      <c r="AN184" t="s">
        <v>116</v>
      </c>
      <c r="AO184">
        <v>103</v>
      </c>
      <c r="AP184">
        <v>51</v>
      </c>
      <c r="AQ184">
        <v>0.17574163992059583</v>
      </c>
      <c r="AS184" t="s">
        <v>112</v>
      </c>
      <c r="AT184" t="s">
        <v>112</v>
      </c>
      <c r="AU184" t="s">
        <v>463</v>
      </c>
      <c r="AV184" t="s">
        <v>36</v>
      </c>
    </row>
    <row r="185" spans="1:48" x14ac:dyDescent="0.2">
      <c r="A185" t="s">
        <v>465</v>
      </c>
      <c r="B185">
        <v>2192</v>
      </c>
      <c r="C185">
        <v>2192</v>
      </c>
      <c r="D185" t="s">
        <v>466</v>
      </c>
      <c r="F185" t="s">
        <v>170</v>
      </c>
      <c r="G185" t="s">
        <v>36</v>
      </c>
      <c r="H185">
        <v>369630.2717376888</v>
      </c>
      <c r="I185">
        <v>0</v>
      </c>
      <c r="J185">
        <v>369630.2717376888</v>
      </c>
      <c r="K185">
        <v>2555287.355752558</v>
      </c>
      <c r="L185">
        <v>469705</v>
      </c>
      <c r="N185">
        <v>3024992.355752558</v>
      </c>
      <c r="O185">
        <v>20764.094000000001</v>
      </c>
      <c r="P185">
        <v>0</v>
      </c>
      <c r="Q185">
        <v>0</v>
      </c>
      <c r="R185">
        <v>26510</v>
      </c>
      <c r="S185">
        <v>47274.093999999997</v>
      </c>
      <c r="T185">
        <v>3072266.449752558</v>
      </c>
      <c r="V185">
        <v>3441896.7214902467</v>
      </c>
      <c r="W185">
        <v>2892201.66</v>
      </c>
      <c r="X185">
        <v>-6487</v>
      </c>
      <c r="AB185">
        <v>2885714.66</v>
      </c>
      <c r="AC185">
        <v>556182.06149024656</v>
      </c>
      <c r="AD185">
        <v>258.74119021638217</v>
      </c>
      <c r="AE185">
        <v>556440.80268046295</v>
      </c>
      <c r="AF185">
        <v>186810.53094277414</v>
      </c>
      <c r="AG185">
        <v>369630.2717376888</v>
      </c>
      <c r="AH185">
        <v>369630.2717376888</v>
      </c>
      <c r="AI185">
        <v>151249.61778762791</v>
      </c>
      <c r="AJ185">
        <v>258.74119021638217</v>
      </c>
      <c r="AL185" t="s">
        <v>116</v>
      </c>
      <c r="AM185">
        <v>556440.80268046295</v>
      </c>
      <c r="AN185" t="s">
        <v>116</v>
      </c>
      <c r="AO185">
        <v>18</v>
      </c>
      <c r="AP185">
        <v>47</v>
      </c>
      <c r="AQ185">
        <v>0.18111736458446792</v>
      </c>
      <c r="AS185" t="s">
        <v>112</v>
      </c>
      <c r="AT185" t="s">
        <v>112</v>
      </c>
      <c r="AU185" t="s">
        <v>465</v>
      </c>
      <c r="AV185" t="s">
        <v>36</v>
      </c>
    </row>
    <row r="186" spans="1:48" x14ac:dyDescent="0.2">
      <c r="A186" t="s">
        <v>467</v>
      </c>
      <c r="B186">
        <v>5203</v>
      </c>
      <c r="C186">
        <v>5203</v>
      </c>
      <c r="D186" t="s">
        <v>468</v>
      </c>
      <c r="E186" t="s">
        <v>90</v>
      </c>
      <c r="F186" t="s">
        <v>170</v>
      </c>
      <c r="G186" t="s">
        <v>115</v>
      </c>
      <c r="H186">
        <v>93390.350927015068</v>
      </c>
      <c r="I186">
        <v>-9793.6749999999884</v>
      </c>
      <c r="J186">
        <v>83596.67592701508</v>
      </c>
      <c r="K186">
        <v>1314889.52782142</v>
      </c>
      <c r="L186">
        <v>208344</v>
      </c>
      <c r="N186">
        <v>1523233.52782142</v>
      </c>
      <c r="O186">
        <v>33828.758000000002</v>
      </c>
      <c r="P186">
        <v>0</v>
      </c>
      <c r="Q186">
        <v>0</v>
      </c>
      <c r="R186">
        <v>19830</v>
      </c>
      <c r="S186">
        <v>53658.758000000002</v>
      </c>
      <c r="T186">
        <v>1576892.2858214199</v>
      </c>
      <c r="V186">
        <v>1660488.9617484349</v>
      </c>
      <c r="W186">
        <v>1583263.02</v>
      </c>
      <c r="X186">
        <v>0</v>
      </c>
      <c r="AB186">
        <v>1583263.02</v>
      </c>
      <c r="AC186">
        <v>77225.941748434911</v>
      </c>
      <c r="AD186">
        <v>0</v>
      </c>
      <c r="AE186">
        <v>77225.941748434911</v>
      </c>
      <c r="AF186">
        <v>-6370.7341785801691</v>
      </c>
      <c r="AG186">
        <v>83596.67592701508</v>
      </c>
      <c r="AH186">
        <v>0</v>
      </c>
      <c r="AI186">
        <v>0</v>
      </c>
      <c r="AJ186">
        <v>0</v>
      </c>
      <c r="AL186" t="s">
        <v>116</v>
      </c>
      <c r="AM186">
        <v>77225.941748434911</v>
      </c>
      <c r="AN186" t="s">
        <v>116</v>
      </c>
      <c r="AO186">
        <v>140</v>
      </c>
      <c r="AP186">
        <v>143</v>
      </c>
      <c r="AQ186">
        <v>4.897350468564636E-2</v>
      </c>
      <c r="AS186" t="s">
        <v>112</v>
      </c>
      <c r="AT186" t="s">
        <v>117</v>
      </c>
      <c r="AU186" t="s">
        <v>467</v>
      </c>
      <c r="AV186" t="s">
        <v>36</v>
      </c>
    </row>
    <row r="187" spans="1:48" x14ac:dyDescent="0.2">
      <c r="A187" t="s">
        <v>469</v>
      </c>
      <c r="B187">
        <v>5202</v>
      </c>
      <c r="C187">
        <v>5202</v>
      </c>
      <c r="D187" t="s">
        <v>470</v>
      </c>
      <c r="F187" t="s">
        <v>170</v>
      </c>
      <c r="G187" t="s">
        <v>115</v>
      </c>
      <c r="H187">
        <v>262257.9435252836</v>
      </c>
      <c r="I187">
        <v>0</v>
      </c>
      <c r="J187">
        <v>262257.9435252836</v>
      </c>
      <c r="K187">
        <v>1372206.5402189135</v>
      </c>
      <c r="L187">
        <v>140192</v>
      </c>
      <c r="N187">
        <v>1512398.5402189135</v>
      </c>
      <c r="O187">
        <v>91483.207249999992</v>
      </c>
      <c r="P187">
        <v>0</v>
      </c>
      <c r="Q187">
        <v>0</v>
      </c>
      <c r="R187">
        <v>16800</v>
      </c>
      <c r="S187">
        <v>108283.20724999999</v>
      </c>
      <c r="T187">
        <v>1620681.7474689134</v>
      </c>
      <c r="V187">
        <v>1882939.690994197</v>
      </c>
      <c r="W187">
        <v>1629188.24</v>
      </c>
      <c r="X187">
        <v>0</v>
      </c>
      <c r="AB187">
        <v>1629188.24</v>
      </c>
      <c r="AC187">
        <v>253751.45099419705</v>
      </c>
      <c r="AD187">
        <v>0</v>
      </c>
      <c r="AE187">
        <v>253751.45099419705</v>
      </c>
      <c r="AF187">
        <v>-8506.492531086551</v>
      </c>
      <c r="AG187">
        <v>262257.9435252836</v>
      </c>
      <c r="AH187">
        <v>0</v>
      </c>
      <c r="AI187">
        <v>0</v>
      </c>
      <c r="AJ187">
        <v>0</v>
      </c>
      <c r="AL187" t="s">
        <v>116</v>
      </c>
      <c r="AM187">
        <v>253751.45099419705</v>
      </c>
      <c r="AN187" t="s">
        <v>116</v>
      </c>
      <c r="AO187">
        <v>82</v>
      </c>
      <c r="AP187">
        <v>63</v>
      </c>
      <c r="AQ187">
        <v>0.15657080817408559</v>
      </c>
      <c r="AS187" t="s">
        <v>112</v>
      </c>
      <c r="AT187" t="s">
        <v>117</v>
      </c>
      <c r="AU187" t="s">
        <v>469</v>
      </c>
      <c r="AV187" t="s">
        <v>36</v>
      </c>
    </row>
    <row r="188" spans="1:48" x14ac:dyDescent="0.2">
      <c r="A188" t="s">
        <v>471</v>
      </c>
      <c r="B188">
        <v>2108</v>
      </c>
      <c r="C188">
        <v>2108</v>
      </c>
      <c r="D188" t="s">
        <v>472</v>
      </c>
      <c r="E188" t="s">
        <v>90</v>
      </c>
      <c r="F188" t="s">
        <v>170</v>
      </c>
      <c r="G188" t="s">
        <v>36</v>
      </c>
      <c r="H188">
        <v>618187.7286071172</v>
      </c>
      <c r="I188">
        <v>0</v>
      </c>
      <c r="J188">
        <v>618187.7286071172</v>
      </c>
      <c r="K188">
        <v>3939538.3119771811</v>
      </c>
      <c r="L188">
        <v>758539</v>
      </c>
      <c r="N188">
        <v>4698077.3119771816</v>
      </c>
      <c r="O188">
        <v>73418.75416666668</v>
      </c>
      <c r="P188">
        <v>0</v>
      </c>
      <c r="Q188">
        <v>0</v>
      </c>
      <c r="R188">
        <v>39250</v>
      </c>
      <c r="S188">
        <v>112668.75416666668</v>
      </c>
      <c r="T188">
        <v>4810746.066143848</v>
      </c>
      <c r="V188">
        <v>5428933.7947509652</v>
      </c>
      <c r="W188">
        <v>4562654.08</v>
      </c>
      <c r="X188">
        <v>-3876.32</v>
      </c>
      <c r="AB188">
        <v>4558777.76</v>
      </c>
      <c r="AC188">
        <v>870156.03475096542</v>
      </c>
      <c r="AD188">
        <v>432.7314100249821</v>
      </c>
      <c r="AE188">
        <v>870588.76616099046</v>
      </c>
      <c r="AF188">
        <v>252401.03755387326</v>
      </c>
      <c r="AG188">
        <v>618187.7286071172</v>
      </c>
      <c r="AH188">
        <v>618187.7286071172</v>
      </c>
      <c r="AI188">
        <v>234903.86559885909</v>
      </c>
      <c r="AJ188">
        <v>432.7314100249821</v>
      </c>
      <c r="AL188" t="s">
        <v>116</v>
      </c>
      <c r="AM188">
        <v>870588.76616099046</v>
      </c>
      <c r="AN188" t="s">
        <v>116</v>
      </c>
      <c r="AO188">
        <v>5</v>
      </c>
      <c r="AP188">
        <v>48</v>
      </c>
      <c r="AQ188">
        <v>0.18096751609648537</v>
      </c>
      <c r="AS188" t="s">
        <v>112</v>
      </c>
      <c r="AT188" t="s">
        <v>112</v>
      </c>
      <c r="AU188" t="s">
        <v>471</v>
      </c>
      <c r="AV188" t="s">
        <v>36</v>
      </c>
    </row>
    <row r="189" spans="1:48" x14ac:dyDescent="0.2">
      <c r="A189" t="s">
        <v>473</v>
      </c>
      <c r="B189">
        <v>2306</v>
      </c>
      <c r="C189">
        <v>2306</v>
      </c>
      <c r="D189" t="s">
        <v>474</v>
      </c>
      <c r="F189" t="s">
        <v>170</v>
      </c>
      <c r="G189" t="s">
        <v>36</v>
      </c>
      <c r="H189">
        <v>175123.20315121239</v>
      </c>
      <c r="I189">
        <v>0</v>
      </c>
      <c r="J189">
        <v>175123.20315121239</v>
      </c>
      <c r="K189">
        <v>973658.36193651042</v>
      </c>
      <c r="L189">
        <v>180573.57</v>
      </c>
      <c r="N189">
        <v>1154231.9319365104</v>
      </c>
      <c r="O189">
        <v>13845.7</v>
      </c>
      <c r="P189">
        <v>0</v>
      </c>
      <c r="Q189">
        <v>0</v>
      </c>
      <c r="R189">
        <v>14324</v>
      </c>
      <c r="S189">
        <v>28169.7</v>
      </c>
      <c r="T189">
        <v>1182401.6319365103</v>
      </c>
      <c r="V189">
        <v>1357524.8350877226</v>
      </c>
      <c r="W189">
        <v>1106582.79</v>
      </c>
      <c r="X189">
        <v>-4121.62</v>
      </c>
      <c r="AB189">
        <v>1102461.17</v>
      </c>
      <c r="AC189">
        <v>255063.66508772271</v>
      </c>
      <c r="AD189">
        <v>122.58624220584866</v>
      </c>
      <c r="AE189">
        <v>255186.25132992855</v>
      </c>
      <c r="AF189">
        <v>80063.048178716155</v>
      </c>
      <c r="AG189">
        <v>175123.20315121239</v>
      </c>
      <c r="AH189">
        <v>175123.20315121239</v>
      </c>
      <c r="AI189">
        <v>57711.596596825519</v>
      </c>
      <c r="AJ189">
        <v>122.58624220584866</v>
      </c>
      <c r="AL189" t="s">
        <v>116</v>
      </c>
      <c r="AM189">
        <v>255186.25132992855</v>
      </c>
      <c r="AN189" t="s">
        <v>116</v>
      </c>
      <c r="AO189">
        <v>81</v>
      </c>
      <c r="AP189">
        <v>25</v>
      </c>
      <c r="AQ189">
        <v>0.21582028004476816</v>
      </c>
      <c r="AS189" t="s">
        <v>112</v>
      </c>
      <c r="AT189" t="s">
        <v>112</v>
      </c>
      <c r="AU189" t="s">
        <v>473</v>
      </c>
      <c r="AV189" t="s">
        <v>36</v>
      </c>
    </row>
    <row r="190" spans="1:48" x14ac:dyDescent="0.2">
      <c r="A190" t="s">
        <v>475</v>
      </c>
      <c r="B190">
        <v>2482</v>
      </c>
      <c r="C190">
        <v>2482</v>
      </c>
      <c r="D190" t="s">
        <v>476</v>
      </c>
      <c r="E190" t="s">
        <v>90</v>
      </c>
      <c r="F190" t="s">
        <v>170</v>
      </c>
      <c r="G190" t="s">
        <v>36</v>
      </c>
      <c r="H190">
        <v>149149.84587772697</v>
      </c>
      <c r="I190">
        <v>0</v>
      </c>
      <c r="J190">
        <v>149149.84587772697</v>
      </c>
      <c r="K190">
        <v>2231364.5560411559</v>
      </c>
      <c r="L190">
        <v>401490</v>
      </c>
      <c r="N190">
        <v>2632854.5560411559</v>
      </c>
      <c r="O190">
        <v>8054.6130000000012</v>
      </c>
      <c r="P190">
        <v>0</v>
      </c>
      <c r="Q190">
        <v>0</v>
      </c>
      <c r="R190">
        <v>43220</v>
      </c>
      <c r="S190">
        <v>51274.612999999998</v>
      </c>
      <c r="T190">
        <v>2684129.1690411558</v>
      </c>
      <c r="V190">
        <v>2833279.0149188829</v>
      </c>
      <c r="W190">
        <v>2571823.06</v>
      </c>
      <c r="X190">
        <v>-7791</v>
      </c>
      <c r="AB190">
        <v>2564032.06</v>
      </c>
      <c r="AC190">
        <v>269246.95491888281</v>
      </c>
      <c r="AD190">
        <v>104.40489211440887</v>
      </c>
      <c r="AE190">
        <v>269351.35981099721</v>
      </c>
      <c r="AF190">
        <v>120201.51393327024</v>
      </c>
      <c r="AG190">
        <v>149149.84587772697</v>
      </c>
      <c r="AH190">
        <v>149149.84587772697</v>
      </c>
      <c r="AI190">
        <v>131642.72780205781</v>
      </c>
      <c r="AJ190">
        <v>104.40489211440887</v>
      </c>
      <c r="AL190" t="s">
        <v>116</v>
      </c>
      <c r="AM190">
        <v>269351.35981099721</v>
      </c>
      <c r="AN190" t="s">
        <v>116</v>
      </c>
      <c r="AO190">
        <v>73</v>
      </c>
      <c r="AP190">
        <v>113</v>
      </c>
      <c r="AQ190">
        <v>0.10034962658194906</v>
      </c>
      <c r="AS190" t="s">
        <v>112</v>
      </c>
      <c r="AT190" t="s">
        <v>112</v>
      </c>
      <c r="AU190" t="s">
        <v>475</v>
      </c>
      <c r="AV190" t="s">
        <v>36</v>
      </c>
    </row>
    <row r="191" spans="1:48" x14ac:dyDescent="0.2">
      <c r="A191" t="s">
        <v>477</v>
      </c>
      <c r="B191">
        <v>2308</v>
      </c>
      <c r="C191">
        <v>2308</v>
      </c>
      <c r="D191" t="s">
        <v>478</v>
      </c>
      <c r="E191" t="s">
        <v>90</v>
      </c>
      <c r="F191" t="s">
        <v>170</v>
      </c>
      <c r="G191" t="s">
        <v>115</v>
      </c>
      <c r="H191">
        <v>381468.07253463054</v>
      </c>
      <c r="I191">
        <v>-46727.85000000002</v>
      </c>
      <c r="J191">
        <v>334740.22253463051</v>
      </c>
      <c r="K191">
        <v>2113969.8135919985</v>
      </c>
      <c r="L191">
        <v>411499</v>
      </c>
      <c r="N191">
        <v>2525468.8135919985</v>
      </c>
      <c r="O191">
        <v>75730.358737867296</v>
      </c>
      <c r="P191">
        <v>0</v>
      </c>
      <c r="Q191">
        <v>0</v>
      </c>
      <c r="R191">
        <v>19000</v>
      </c>
      <c r="S191">
        <v>94730.358737867296</v>
      </c>
      <c r="T191">
        <v>2620199.1723298659</v>
      </c>
      <c r="V191">
        <v>2954939.3948644963</v>
      </c>
      <c r="W191">
        <v>2542571.3199999998</v>
      </c>
      <c r="X191">
        <v>0</v>
      </c>
      <c r="AB191">
        <v>2542571.3199999998</v>
      </c>
      <c r="AC191">
        <v>412368.07486449648</v>
      </c>
      <c r="AD191">
        <v>0</v>
      </c>
      <c r="AE191">
        <v>412368.07486449648</v>
      </c>
      <c r="AF191">
        <v>77627.852329865971</v>
      </c>
      <c r="AG191">
        <v>334740.22253463051</v>
      </c>
      <c r="AH191">
        <v>0</v>
      </c>
      <c r="AI191">
        <v>0</v>
      </c>
      <c r="AJ191">
        <v>0</v>
      </c>
      <c r="AL191" t="s">
        <v>116</v>
      </c>
      <c r="AM191">
        <v>412368.07486449648</v>
      </c>
      <c r="AN191" t="s">
        <v>116</v>
      </c>
      <c r="AO191">
        <v>38</v>
      </c>
      <c r="AP191">
        <v>62</v>
      </c>
      <c r="AQ191">
        <v>0.1573804309303026</v>
      </c>
      <c r="AS191" t="s">
        <v>112</v>
      </c>
      <c r="AT191" t="s">
        <v>117</v>
      </c>
      <c r="AU191" t="s">
        <v>477</v>
      </c>
      <c r="AV191" t="s">
        <v>36</v>
      </c>
    </row>
    <row r="192" spans="1:48" x14ac:dyDescent="0.2">
      <c r="A192" t="s">
        <v>479</v>
      </c>
      <c r="B192">
        <v>2245</v>
      </c>
      <c r="C192">
        <v>2245</v>
      </c>
      <c r="D192" t="s">
        <v>480</v>
      </c>
      <c r="E192" t="s">
        <v>90</v>
      </c>
      <c r="F192" t="s">
        <v>170</v>
      </c>
      <c r="G192" t="s">
        <v>36</v>
      </c>
      <c r="H192">
        <v>140934.16542555246</v>
      </c>
      <c r="I192">
        <v>0</v>
      </c>
      <c r="J192">
        <v>140934.16542555246</v>
      </c>
      <c r="K192">
        <v>1412932.1402729216</v>
      </c>
      <c r="L192">
        <v>291410</v>
      </c>
      <c r="N192">
        <v>1704342.1402729216</v>
      </c>
      <c r="O192">
        <v>81606.893058955102</v>
      </c>
      <c r="P192">
        <v>0</v>
      </c>
      <c r="Q192">
        <v>0</v>
      </c>
      <c r="R192">
        <v>10970</v>
      </c>
      <c r="S192">
        <v>92576.893058955102</v>
      </c>
      <c r="T192">
        <v>1796919.0333318769</v>
      </c>
      <c r="V192">
        <v>1937853.1987574294</v>
      </c>
      <c r="W192">
        <v>1689030.38</v>
      </c>
      <c r="X192">
        <v>-844</v>
      </c>
      <c r="AB192">
        <v>1688186.38</v>
      </c>
      <c r="AC192">
        <v>249666.81875742949</v>
      </c>
      <c r="AD192">
        <v>98.653915797886725</v>
      </c>
      <c r="AE192">
        <v>249765.47267322737</v>
      </c>
      <c r="AF192">
        <v>108831.30724767491</v>
      </c>
      <c r="AG192">
        <v>140934.16542555246</v>
      </c>
      <c r="AH192">
        <v>140934.16542555246</v>
      </c>
      <c r="AI192">
        <v>85217.107013646091</v>
      </c>
      <c r="AJ192">
        <v>98.653915797886725</v>
      </c>
      <c r="AL192" t="s">
        <v>116</v>
      </c>
      <c r="AM192">
        <v>249765.47267322737</v>
      </c>
      <c r="AN192" t="s">
        <v>116</v>
      </c>
      <c r="AO192">
        <v>87</v>
      </c>
      <c r="AP192">
        <v>80</v>
      </c>
      <c r="AQ192">
        <v>0.13899650904699257</v>
      </c>
      <c r="AS192" t="s">
        <v>112</v>
      </c>
      <c r="AT192" t="s">
        <v>112</v>
      </c>
      <c r="AU192" t="s">
        <v>479</v>
      </c>
      <c r="AV192" t="s">
        <v>36</v>
      </c>
    </row>
    <row r="193" spans="1:48" x14ac:dyDescent="0.2">
      <c r="A193" t="s">
        <v>481</v>
      </c>
      <c r="B193">
        <v>2019</v>
      </c>
      <c r="C193">
        <v>2019</v>
      </c>
      <c r="D193" t="s">
        <v>482</v>
      </c>
      <c r="F193" t="s">
        <v>170</v>
      </c>
      <c r="G193" t="s">
        <v>36</v>
      </c>
      <c r="H193">
        <v>-178226.23445841437</v>
      </c>
      <c r="I193">
        <v>0</v>
      </c>
      <c r="J193">
        <v>-178226.23445841437</v>
      </c>
      <c r="K193">
        <v>1898506.5467198307</v>
      </c>
      <c r="L193">
        <v>420964</v>
      </c>
      <c r="N193">
        <v>2319470.5467198305</v>
      </c>
      <c r="O193">
        <v>13665.44025</v>
      </c>
      <c r="P193">
        <v>0</v>
      </c>
      <c r="Q193">
        <v>0</v>
      </c>
      <c r="R193">
        <v>33740</v>
      </c>
      <c r="S193">
        <v>47405.44025</v>
      </c>
      <c r="T193">
        <v>2366875.9869698305</v>
      </c>
      <c r="V193">
        <v>2188649.7525114161</v>
      </c>
      <c r="W193">
        <v>2276030.5100000002</v>
      </c>
      <c r="X193">
        <v>-6360</v>
      </c>
      <c r="AB193">
        <v>2269670.5100000002</v>
      </c>
      <c r="AC193">
        <v>-81020.757488584146</v>
      </c>
      <c r="AD193">
        <v>0</v>
      </c>
      <c r="AE193">
        <v>-81020.757488584146</v>
      </c>
      <c r="AF193">
        <v>97205.476969830226</v>
      </c>
      <c r="AG193">
        <v>-178226.23445841437</v>
      </c>
      <c r="AH193">
        <v>0</v>
      </c>
      <c r="AI193">
        <v>0</v>
      </c>
      <c r="AJ193">
        <v>0</v>
      </c>
      <c r="AL193" t="s">
        <v>111</v>
      </c>
      <c r="AM193">
        <v>-81020.757488584146</v>
      </c>
      <c r="AN193" t="s">
        <v>111</v>
      </c>
      <c r="AO193">
        <v>165</v>
      </c>
      <c r="AP193">
        <v>163</v>
      </c>
      <c r="AQ193">
        <v>-3.4231095306480407E-2</v>
      </c>
      <c r="AS193" t="s">
        <v>112</v>
      </c>
      <c r="AT193" t="s">
        <v>112</v>
      </c>
      <c r="AU193" t="s">
        <v>481</v>
      </c>
      <c r="AV193" t="s">
        <v>36</v>
      </c>
    </row>
    <row r="194" spans="1:48" x14ac:dyDescent="0.2">
      <c r="A194" t="s">
        <v>483</v>
      </c>
      <c r="B194">
        <v>2011</v>
      </c>
      <c r="C194">
        <v>2011</v>
      </c>
      <c r="D194" t="s">
        <v>484</v>
      </c>
      <c r="E194" t="s">
        <v>90</v>
      </c>
      <c r="F194" t="s">
        <v>170</v>
      </c>
      <c r="G194" t="s">
        <v>115</v>
      </c>
      <c r="H194">
        <v>255924.40204510977</v>
      </c>
      <c r="I194">
        <v>228007.54400000002</v>
      </c>
      <c r="J194">
        <v>483931.94604510977</v>
      </c>
      <c r="K194">
        <v>2701143.4360175049</v>
      </c>
      <c r="L194">
        <v>476675.42</v>
      </c>
      <c r="N194">
        <v>3177818.8560175048</v>
      </c>
      <c r="O194">
        <v>64349.909333333329</v>
      </c>
      <c r="P194">
        <v>0</v>
      </c>
      <c r="Q194">
        <v>0</v>
      </c>
      <c r="R194">
        <v>35372</v>
      </c>
      <c r="S194">
        <v>99721.909333333329</v>
      </c>
      <c r="T194">
        <v>3277540.7653508382</v>
      </c>
      <c r="V194">
        <v>3761472.7113959482</v>
      </c>
      <c r="W194">
        <v>3228215.57</v>
      </c>
      <c r="X194">
        <v>0</v>
      </c>
      <c r="AB194">
        <v>3228215.57</v>
      </c>
      <c r="AC194">
        <v>533257.14139594836</v>
      </c>
      <c r="AD194">
        <v>0</v>
      </c>
      <c r="AE194">
        <v>533257.14139594836</v>
      </c>
      <c r="AF194">
        <v>49325.195350838592</v>
      </c>
      <c r="AG194">
        <v>483931.94604510977</v>
      </c>
      <c r="AH194">
        <v>0</v>
      </c>
      <c r="AI194">
        <v>0</v>
      </c>
      <c r="AJ194">
        <v>0</v>
      </c>
      <c r="AL194" t="s">
        <v>116</v>
      </c>
      <c r="AM194">
        <v>533257.14139594836</v>
      </c>
      <c r="AN194" t="s">
        <v>116</v>
      </c>
      <c r="AO194">
        <v>23</v>
      </c>
      <c r="AP194">
        <v>59</v>
      </c>
      <c r="AQ194">
        <v>0.16270038409083429</v>
      </c>
      <c r="AS194" t="s">
        <v>112</v>
      </c>
      <c r="AT194" t="s">
        <v>117</v>
      </c>
      <c r="AU194" t="s">
        <v>483</v>
      </c>
      <c r="AV194" t="s">
        <v>36</v>
      </c>
    </row>
    <row r="195" spans="1:48" x14ac:dyDescent="0.2">
      <c r="A195" t="s">
        <v>485</v>
      </c>
      <c r="B195">
        <v>2478</v>
      </c>
      <c r="C195">
        <v>2478</v>
      </c>
      <c r="D195" t="s">
        <v>486</v>
      </c>
      <c r="E195" t="s">
        <v>90</v>
      </c>
      <c r="F195" t="s">
        <v>170</v>
      </c>
      <c r="G195" t="s">
        <v>36</v>
      </c>
      <c r="H195">
        <v>71947.401687941747</v>
      </c>
      <c r="I195">
        <v>0</v>
      </c>
      <c r="J195">
        <v>71947.401687941747</v>
      </c>
      <c r="K195">
        <v>1751095.8349873922</v>
      </c>
      <c r="L195">
        <v>211468</v>
      </c>
      <c r="N195">
        <v>1962563.8349873922</v>
      </c>
      <c r="O195">
        <v>24163.723750000001</v>
      </c>
      <c r="P195">
        <v>0</v>
      </c>
      <c r="Q195">
        <v>0</v>
      </c>
      <c r="R195">
        <v>21820</v>
      </c>
      <c r="S195">
        <v>45983.723750000005</v>
      </c>
      <c r="T195">
        <v>2008547.5587373921</v>
      </c>
      <c r="V195">
        <v>2080494.9604253338</v>
      </c>
      <c r="W195">
        <v>1933567.73</v>
      </c>
      <c r="X195">
        <v>-3290.33</v>
      </c>
      <c r="AB195">
        <v>1930277.4</v>
      </c>
      <c r="AC195">
        <v>150217.56042533391</v>
      </c>
      <c r="AD195">
        <v>50.36318118155922</v>
      </c>
      <c r="AE195">
        <v>150267.92360651548</v>
      </c>
      <c r="AF195">
        <v>78320.521918573737</v>
      </c>
      <c r="AG195">
        <v>71947.401687941747</v>
      </c>
      <c r="AH195">
        <v>71947.401687941747</v>
      </c>
      <c r="AI195">
        <v>98128.191749369609</v>
      </c>
      <c r="AJ195">
        <v>50.36318118155922</v>
      </c>
      <c r="AL195" t="s">
        <v>116</v>
      </c>
      <c r="AM195">
        <v>150267.92360651548</v>
      </c>
      <c r="AN195" t="s">
        <v>116</v>
      </c>
      <c r="AO195">
        <v>119</v>
      </c>
      <c r="AP195">
        <v>127</v>
      </c>
      <c r="AQ195">
        <v>7.4814222323406926E-2</v>
      </c>
      <c r="AS195" t="s">
        <v>112</v>
      </c>
      <c r="AT195" t="s">
        <v>112</v>
      </c>
      <c r="AU195" t="s">
        <v>485</v>
      </c>
      <c r="AV195" t="s">
        <v>36</v>
      </c>
    </row>
    <row r="196" spans="1:48" x14ac:dyDescent="0.2">
      <c r="A196" t="s">
        <v>487</v>
      </c>
      <c r="B196">
        <v>2293</v>
      </c>
      <c r="C196">
        <v>2293</v>
      </c>
      <c r="D196" t="s">
        <v>488</v>
      </c>
      <c r="F196" t="s">
        <v>170</v>
      </c>
      <c r="G196" t="s">
        <v>115</v>
      </c>
      <c r="H196">
        <v>1905001.3565220786</v>
      </c>
      <c r="I196">
        <v>-11309.774999999965</v>
      </c>
      <c r="J196">
        <v>1893691.5815220787</v>
      </c>
      <c r="K196">
        <v>2958892.7778069153</v>
      </c>
      <c r="L196">
        <v>592628</v>
      </c>
      <c r="N196">
        <v>3551520.7778069153</v>
      </c>
      <c r="O196">
        <v>12465.134083333332</v>
      </c>
      <c r="P196">
        <v>0</v>
      </c>
      <c r="Q196">
        <v>0</v>
      </c>
      <c r="R196">
        <v>32654</v>
      </c>
      <c r="S196">
        <v>45119.134083333331</v>
      </c>
      <c r="T196">
        <v>3596639.9118902488</v>
      </c>
      <c r="V196">
        <v>5490331.493412327</v>
      </c>
      <c r="W196">
        <v>3359861.0399999996</v>
      </c>
      <c r="X196">
        <v>0</v>
      </c>
      <c r="AA196">
        <v>0</v>
      </c>
      <c r="AB196">
        <v>3359861.0399999996</v>
      </c>
      <c r="AC196">
        <v>2130470.4534123274</v>
      </c>
      <c r="AD196">
        <v>0</v>
      </c>
      <c r="AE196">
        <v>2130470.4534123274</v>
      </c>
      <c r="AF196">
        <v>236778.87189024873</v>
      </c>
      <c r="AG196">
        <v>1893691.5815220787</v>
      </c>
      <c r="AH196">
        <v>0</v>
      </c>
      <c r="AI196">
        <v>0</v>
      </c>
      <c r="AJ196">
        <v>0</v>
      </c>
      <c r="AL196" t="s">
        <v>116</v>
      </c>
      <c r="AM196">
        <v>2130470.4534123274</v>
      </c>
      <c r="AN196" t="s">
        <v>116</v>
      </c>
      <c r="AO196">
        <v>1</v>
      </c>
      <c r="AP196">
        <v>1</v>
      </c>
      <c r="AQ196">
        <v>0.59235022287583927</v>
      </c>
      <c r="AS196" t="s">
        <v>112</v>
      </c>
      <c r="AT196" t="s">
        <v>117</v>
      </c>
      <c r="AU196" t="s">
        <v>487</v>
      </c>
    </row>
    <row r="197" spans="1:48" x14ac:dyDescent="0.2">
      <c r="A197" t="s">
        <v>489</v>
      </c>
      <c r="B197">
        <v>2445</v>
      </c>
      <c r="C197">
        <v>2445</v>
      </c>
      <c r="D197" t="s">
        <v>490</v>
      </c>
      <c r="F197" t="s">
        <v>170</v>
      </c>
      <c r="G197" t="s">
        <v>36</v>
      </c>
      <c r="H197">
        <v>51805.329429202771</v>
      </c>
      <c r="I197">
        <v>0</v>
      </c>
      <c r="J197">
        <v>51805.329429202771</v>
      </c>
      <c r="K197">
        <v>1105056.5881614939</v>
      </c>
      <c r="L197">
        <v>275549</v>
      </c>
      <c r="N197">
        <v>1380605.5881614939</v>
      </c>
      <c r="O197">
        <v>19340.594000000001</v>
      </c>
      <c r="P197">
        <v>0</v>
      </c>
      <c r="Q197">
        <v>0</v>
      </c>
      <c r="R197">
        <v>15199</v>
      </c>
      <c r="S197">
        <v>34539.593999999997</v>
      </c>
      <c r="T197">
        <v>1415145.1821614939</v>
      </c>
      <c r="V197">
        <v>1466950.5115906966</v>
      </c>
      <c r="W197">
        <v>1390749.51</v>
      </c>
      <c r="X197">
        <v>0</v>
      </c>
      <c r="AB197">
        <v>1390749.51</v>
      </c>
      <c r="AC197">
        <v>76201.001590696629</v>
      </c>
      <c r="AD197">
        <v>36.263730600441939</v>
      </c>
      <c r="AE197">
        <v>76237.265321297076</v>
      </c>
      <c r="AF197">
        <v>24431.935892094305</v>
      </c>
      <c r="AG197">
        <v>51805.329429202771</v>
      </c>
      <c r="AH197">
        <v>51805.329429202771</v>
      </c>
      <c r="AI197">
        <v>69030.279408074697</v>
      </c>
      <c r="AJ197">
        <v>36.263730600441939</v>
      </c>
      <c r="AL197" t="s">
        <v>116</v>
      </c>
      <c r="AM197">
        <v>76237.265321297076</v>
      </c>
      <c r="AN197" t="s">
        <v>116</v>
      </c>
      <c r="AO197">
        <v>141</v>
      </c>
      <c r="AP197">
        <v>142</v>
      </c>
      <c r="AQ197">
        <v>5.3872398593656813E-2</v>
      </c>
      <c r="AS197" t="s">
        <v>112</v>
      </c>
      <c r="AT197" t="s">
        <v>112</v>
      </c>
      <c r="AU197" t="s">
        <v>489</v>
      </c>
      <c r="AV197" t="s">
        <v>36</v>
      </c>
    </row>
    <row r="198" spans="1:48" x14ac:dyDescent="0.2">
      <c r="A198" t="s">
        <v>491</v>
      </c>
      <c r="B198">
        <v>2278</v>
      </c>
      <c r="C198">
        <v>2278</v>
      </c>
      <c r="D198" t="s">
        <v>492</v>
      </c>
      <c r="F198" t="s">
        <v>170</v>
      </c>
      <c r="G198" t="s">
        <v>36</v>
      </c>
      <c r="H198">
        <v>118312.64497862583</v>
      </c>
      <c r="I198">
        <v>0</v>
      </c>
      <c r="J198">
        <v>118312.64497862583</v>
      </c>
      <c r="K198">
        <v>1833808.1750607514</v>
      </c>
      <c r="L198">
        <v>419836</v>
      </c>
      <c r="N198">
        <v>2253644.1750607514</v>
      </c>
      <c r="O198">
        <v>31004.51125</v>
      </c>
      <c r="P198">
        <v>0</v>
      </c>
      <c r="Q198">
        <v>0</v>
      </c>
      <c r="R198">
        <v>21325</v>
      </c>
      <c r="S198">
        <v>52329.511249999996</v>
      </c>
      <c r="T198">
        <v>2305973.6863107514</v>
      </c>
      <c r="V198">
        <v>2424286.3312893771</v>
      </c>
      <c r="W198">
        <v>2174579.83</v>
      </c>
      <c r="X198">
        <v>0</v>
      </c>
      <c r="AB198">
        <v>2174579.83</v>
      </c>
      <c r="AC198">
        <v>249706.50128937699</v>
      </c>
      <c r="AD198">
        <v>82.818851485038081</v>
      </c>
      <c r="AE198">
        <v>249789.32014086202</v>
      </c>
      <c r="AF198">
        <v>131476.67516223621</v>
      </c>
      <c r="AG198">
        <v>118312.64497862583</v>
      </c>
      <c r="AH198">
        <v>118312.64497862583</v>
      </c>
      <c r="AI198">
        <v>112682.20875303757</v>
      </c>
      <c r="AJ198">
        <v>82.818851485038081</v>
      </c>
      <c r="AL198" t="s">
        <v>116</v>
      </c>
      <c r="AM198">
        <v>249789.32014086202</v>
      </c>
      <c r="AN198" t="s">
        <v>116</v>
      </c>
      <c r="AO198">
        <v>86</v>
      </c>
      <c r="AP198">
        <v>106</v>
      </c>
      <c r="AQ198">
        <v>0.10832271054250035</v>
      </c>
      <c r="AS198" t="s">
        <v>112</v>
      </c>
      <c r="AT198" t="s">
        <v>112</v>
      </c>
      <c r="AU198" t="s">
        <v>491</v>
      </c>
      <c r="AV198" t="s">
        <v>36</v>
      </c>
    </row>
    <row r="199" spans="1:48" x14ac:dyDescent="0.2">
      <c r="A199" t="s">
        <v>493</v>
      </c>
      <c r="B199">
        <v>2314</v>
      </c>
      <c r="C199">
        <v>2314</v>
      </c>
      <c r="D199" t="s">
        <v>494</v>
      </c>
      <c r="F199" t="s">
        <v>170</v>
      </c>
      <c r="G199" t="s">
        <v>36</v>
      </c>
      <c r="H199">
        <v>57784.143646331388</v>
      </c>
      <c r="I199">
        <v>0</v>
      </c>
      <c r="J199">
        <v>57784.143646331388</v>
      </c>
      <c r="K199">
        <v>932649.61444932956</v>
      </c>
      <c r="L199">
        <v>148429</v>
      </c>
      <c r="N199">
        <v>1081078.6144493297</v>
      </c>
      <c r="O199">
        <v>8326.9093333333331</v>
      </c>
      <c r="P199">
        <v>0</v>
      </c>
      <c r="Q199">
        <v>0</v>
      </c>
      <c r="R199">
        <v>14179</v>
      </c>
      <c r="S199">
        <v>22505.909333333333</v>
      </c>
      <c r="T199">
        <v>1103584.523782663</v>
      </c>
      <c r="V199">
        <v>1161368.6674289946</v>
      </c>
      <c r="W199">
        <v>1051987.97</v>
      </c>
      <c r="X199">
        <v>-2458</v>
      </c>
      <c r="AB199">
        <v>1049529.97</v>
      </c>
      <c r="AC199">
        <v>111838.69742899458</v>
      </c>
      <c r="AD199">
        <v>40.448900552431972</v>
      </c>
      <c r="AE199">
        <v>111879.14632954702</v>
      </c>
      <c r="AF199">
        <v>54095.002683215629</v>
      </c>
      <c r="AG199">
        <v>57784.143646331388</v>
      </c>
      <c r="AH199">
        <v>57784.143646331388</v>
      </c>
      <c r="AI199">
        <v>54053.930722466488</v>
      </c>
      <c r="AJ199">
        <v>40.448900552431972</v>
      </c>
      <c r="AL199" t="s">
        <v>116</v>
      </c>
      <c r="AM199">
        <v>111879.14632954702</v>
      </c>
      <c r="AN199" t="s">
        <v>116</v>
      </c>
      <c r="AO199">
        <v>134</v>
      </c>
      <c r="AP199">
        <v>112</v>
      </c>
      <c r="AQ199">
        <v>0.1013779587503351</v>
      </c>
      <c r="AS199" t="s">
        <v>112</v>
      </c>
      <c r="AT199" t="s">
        <v>112</v>
      </c>
      <c r="AU199" t="s">
        <v>493</v>
      </c>
      <c r="AV199" t="s">
        <v>36</v>
      </c>
    </row>
    <row r="200" spans="1:48" x14ac:dyDescent="0.2">
      <c r="A200" t="s">
        <v>495</v>
      </c>
      <c r="B200">
        <v>2317</v>
      </c>
      <c r="C200">
        <v>2317</v>
      </c>
      <c r="D200" t="s">
        <v>496</v>
      </c>
      <c r="E200" t="s">
        <v>90</v>
      </c>
      <c r="F200" t="s">
        <v>170</v>
      </c>
      <c r="G200" t="s">
        <v>36</v>
      </c>
      <c r="H200">
        <v>54058.227620392259</v>
      </c>
      <c r="I200">
        <v>0</v>
      </c>
      <c r="J200">
        <v>54058.227620392259</v>
      </c>
      <c r="K200">
        <v>1527998.3748628912</v>
      </c>
      <c r="L200">
        <v>293918</v>
      </c>
      <c r="N200">
        <v>1821916.3748628912</v>
      </c>
      <c r="O200">
        <v>106674.37920601128</v>
      </c>
      <c r="P200">
        <v>0</v>
      </c>
      <c r="Q200">
        <v>0</v>
      </c>
      <c r="R200">
        <v>13070</v>
      </c>
      <c r="S200">
        <v>119744.37920601128</v>
      </c>
      <c r="T200">
        <v>1941660.7540689025</v>
      </c>
      <c r="V200">
        <v>1995718.9816892948</v>
      </c>
      <c r="W200">
        <v>1946644.34</v>
      </c>
      <c r="X200">
        <v>-7843</v>
      </c>
      <c r="AB200">
        <v>1938801.34</v>
      </c>
      <c r="AC200">
        <v>56917.641689294716</v>
      </c>
      <c r="AD200">
        <v>37.84075933427458</v>
      </c>
      <c r="AE200">
        <v>56955.482448628994</v>
      </c>
      <c r="AF200">
        <v>2897.2548282367352</v>
      </c>
      <c r="AG200">
        <v>54058.227620392259</v>
      </c>
      <c r="AH200">
        <v>54058.227620392259</v>
      </c>
      <c r="AI200">
        <v>91095.818743144569</v>
      </c>
      <c r="AJ200">
        <v>37.84075933427458</v>
      </c>
      <c r="AL200" t="s">
        <v>116</v>
      </c>
      <c r="AM200">
        <v>56955.482448628994</v>
      </c>
      <c r="AN200" t="s">
        <v>116</v>
      </c>
      <c r="AO200">
        <v>148</v>
      </c>
      <c r="AP200">
        <v>148</v>
      </c>
      <c r="AQ200">
        <v>2.9333385005220047E-2</v>
      </c>
      <c r="AS200" t="s">
        <v>112</v>
      </c>
      <c r="AT200" t="s">
        <v>112</v>
      </c>
      <c r="AU200" t="s">
        <v>495</v>
      </c>
      <c r="AV200" t="s">
        <v>36</v>
      </c>
    </row>
    <row r="201" spans="1:48" x14ac:dyDescent="0.2">
      <c r="A201" t="s">
        <v>497</v>
      </c>
      <c r="B201">
        <v>2225</v>
      </c>
      <c r="C201">
        <v>2225</v>
      </c>
      <c r="D201" t="s">
        <v>498</v>
      </c>
      <c r="F201" t="s">
        <v>170</v>
      </c>
      <c r="G201" t="s">
        <v>115</v>
      </c>
      <c r="H201">
        <v>332119.99348666612</v>
      </c>
      <c r="I201">
        <v>0</v>
      </c>
      <c r="J201">
        <v>332119.99348666612</v>
      </c>
      <c r="K201">
        <v>1615295.3551568643</v>
      </c>
      <c r="L201">
        <v>321141</v>
      </c>
      <c r="N201">
        <v>1936436.3551568643</v>
      </c>
      <c r="O201">
        <v>129905.567</v>
      </c>
      <c r="P201">
        <v>0</v>
      </c>
      <c r="Q201">
        <v>0</v>
      </c>
      <c r="R201">
        <v>28799</v>
      </c>
      <c r="S201">
        <v>158704.56699999998</v>
      </c>
      <c r="T201">
        <v>2095140.9221568643</v>
      </c>
      <c r="V201">
        <v>2427260.9156435304</v>
      </c>
      <c r="W201">
        <v>1902870.28</v>
      </c>
      <c r="X201">
        <v>0</v>
      </c>
      <c r="AB201">
        <v>1902870.28</v>
      </c>
      <c r="AC201">
        <v>524390.6356435304</v>
      </c>
      <c r="AD201">
        <v>0</v>
      </c>
      <c r="AE201">
        <v>524390.6356435304</v>
      </c>
      <c r="AF201">
        <v>192270.64215686428</v>
      </c>
      <c r="AG201">
        <v>332119.99348666612</v>
      </c>
      <c r="AH201">
        <v>0</v>
      </c>
      <c r="AI201">
        <v>0</v>
      </c>
      <c r="AJ201">
        <v>0</v>
      </c>
      <c r="AL201" t="s">
        <v>116</v>
      </c>
      <c r="AM201">
        <v>524390.6356435304</v>
      </c>
      <c r="AN201" t="s">
        <v>116</v>
      </c>
      <c r="AO201">
        <v>24</v>
      </c>
      <c r="AP201">
        <v>16</v>
      </c>
      <c r="AQ201">
        <v>0.25028895674649471</v>
      </c>
      <c r="AS201" t="s">
        <v>112</v>
      </c>
      <c r="AT201" t="s">
        <v>117</v>
      </c>
      <c r="AU201" t="s">
        <v>497</v>
      </c>
      <c r="AV201" t="s">
        <v>36</v>
      </c>
    </row>
    <row r="202" spans="1:48" x14ac:dyDescent="0.2">
      <c r="A202" t="s">
        <v>499</v>
      </c>
      <c r="B202">
        <v>2412</v>
      </c>
      <c r="C202">
        <v>2412</v>
      </c>
      <c r="D202" t="s">
        <v>500</v>
      </c>
      <c r="F202" t="s">
        <v>170</v>
      </c>
      <c r="G202" t="s">
        <v>36</v>
      </c>
      <c r="H202">
        <v>279358.31131702807</v>
      </c>
      <c r="I202">
        <v>0</v>
      </c>
      <c r="J202">
        <v>279358.31131702807</v>
      </c>
      <c r="K202">
        <v>1737031.5917288146</v>
      </c>
      <c r="L202">
        <v>296613.09999999998</v>
      </c>
      <c r="N202">
        <v>2033644.6917288145</v>
      </c>
      <c r="O202">
        <v>14865.194</v>
      </c>
      <c r="P202">
        <v>0</v>
      </c>
      <c r="Q202">
        <v>0</v>
      </c>
      <c r="R202">
        <v>19510</v>
      </c>
      <c r="S202">
        <v>34375.194000000003</v>
      </c>
      <c r="T202">
        <v>2068019.8857288144</v>
      </c>
      <c r="V202">
        <v>2347378.1970458427</v>
      </c>
      <c r="W202">
        <v>1964567.78</v>
      </c>
      <c r="X202">
        <v>0</v>
      </c>
      <c r="AB202">
        <v>1964567.78</v>
      </c>
      <c r="AC202">
        <v>382810.41704584262</v>
      </c>
      <c r="AD202">
        <v>195.55081792191964</v>
      </c>
      <c r="AE202">
        <v>383005.96786376456</v>
      </c>
      <c r="AF202">
        <v>103647.65654673649</v>
      </c>
      <c r="AG202">
        <v>279358.31131702807</v>
      </c>
      <c r="AH202">
        <v>279358.31131702807</v>
      </c>
      <c r="AI202">
        <v>101682.23458644073</v>
      </c>
      <c r="AJ202">
        <v>195.55081792191964</v>
      </c>
      <c r="AL202" t="s">
        <v>116</v>
      </c>
      <c r="AM202">
        <v>383005.96786376456</v>
      </c>
      <c r="AN202" t="s">
        <v>116</v>
      </c>
      <c r="AO202">
        <v>48</v>
      </c>
      <c r="AP202">
        <v>45</v>
      </c>
      <c r="AQ202">
        <v>0.1852041996824344</v>
      </c>
      <c r="AS202" t="s">
        <v>112</v>
      </c>
      <c r="AT202" t="s">
        <v>112</v>
      </c>
      <c r="AU202" t="s">
        <v>499</v>
      </c>
      <c r="AV202" t="s">
        <v>36</v>
      </c>
    </row>
    <row r="203" spans="1:48" x14ac:dyDescent="0.2">
      <c r="A203" t="s">
        <v>501</v>
      </c>
      <c r="B203">
        <v>3421</v>
      </c>
      <c r="C203">
        <v>3421</v>
      </c>
      <c r="D203" t="s">
        <v>502</v>
      </c>
      <c r="F203" t="s">
        <v>170</v>
      </c>
      <c r="G203" t="s">
        <v>36</v>
      </c>
      <c r="H203">
        <v>489677.41311907064</v>
      </c>
      <c r="I203">
        <v>0</v>
      </c>
      <c r="J203">
        <v>489677.41311907064</v>
      </c>
      <c r="K203">
        <v>3469551.9268806293</v>
      </c>
      <c r="L203">
        <v>632017.11</v>
      </c>
      <c r="N203">
        <v>4101569.0368806291</v>
      </c>
      <c r="O203">
        <v>23614.743000000002</v>
      </c>
      <c r="P203">
        <v>0</v>
      </c>
      <c r="Q203">
        <v>0</v>
      </c>
      <c r="R203">
        <v>38920</v>
      </c>
      <c r="S203">
        <v>62534.743000000002</v>
      </c>
      <c r="T203">
        <v>4164103.7798806289</v>
      </c>
      <c r="V203">
        <v>4653781.1929996992</v>
      </c>
      <c r="W203">
        <v>4069912.46</v>
      </c>
      <c r="X203">
        <v>-53444.88</v>
      </c>
      <c r="AB203">
        <v>4016467.58</v>
      </c>
      <c r="AC203">
        <v>637313.61299969908</v>
      </c>
      <c r="AD203">
        <v>342.77418918334945</v>
      </c>
      <c r="AE203">
        <v>637656.38718888245</v>
      </c>
      <c r="AF203">
        <v>147978.97406981181</v>
      </c>
      <c r="AG203">
        <v>489677.41311907064</v>
      </c>
      <c r="AH203">
        <v>489677.41311907064</v>
      </c>
      <c r="AI203">
        <v>205078.45184403146</v>
      </c>
      <c r="AJ203">
        <v>342.77418918334945</v>
      </c>
      <c r="AL203" t="s">
        <v>116</v>
      </c>
      <c r="AM203">
        <v>637656.38718888245</v>
      </c>
      <c r="AN203" t="s">
        <v>116</v>
      </c>
      <c r="AO203">
        <v>16</v>
      </c>
      <c r="AP203">
        <v>66</v>
      </c>
      <c r="AQ203">
        <v>0.15313172315008008</v>
      </c>
      <c r="AS203" t="s">
        <v>112</v>
      </c>
      <c r="AT203" t="s">
        <v>112</v>
      </c>
      <c r="AU203" t="s">
        <v>501</v>
      </c>
      <c r="AV203" t="s">
        <v>36</v>
      </c>
    </row>
    <row r="204" spans="1:48" x14ac:dyDescent="0.2">
      <c r="A204" t="s">
        <v>503</v>
      </c>
      <c r="B204">
        <v>2227</v>
      </c>
      <c r="C204">
        <v>2227</v>
      </c>
      <c r="D204" t="s">
        <v>504</v>
      </c>
      <c r="E204" t="s">
        <v>90</v>
      </c>
      <c r="F204" t="s">
        <v>170</v>
      </c>
      <c r="G204" t="s">
        <v>36</v>
      </c>
      <c r="H204">
        <v>224194.54548483467</v>
      </c>
      <c r="I204">
        <v>0</v>
      </c>
      <c r="J204">
        <v>224194.54548483467</v>
      </c>
      <c r="K204">
        <v>2164440.9753876119</v>
      </c>
      <c r="L204">
        <v>431134</v>
      </c>
      <c r="N204">
        <v>2595574.9753876119</v>
      </c>
      <c r="O204">
        <v>10129.713</v>
      </c>
      <c r="P204">
        <v>0</v>
      </c>
      <c r="Q204">
        <v>0</v>
      </c>
      <c r="R204">
        <v>19710</v>
      </c>
      <c r="S204">
        <v>29839.713</v>
      </c>
      <c r="T204">
        <v>2625414.6883876119</v>
      </c>
      <c r="V204">
        <v>2849609.2338724467</v>
      </c>
      <c r="W204">
        <v>2525593.2600000002</v>
      </c>
      <c r="X204">
        <v>-6880</v>
      </c>
      <c r="AB204">
        <v>2518713.2600000002</v>
      </c>
      <c r="AC204">
        <v>330895.97387244646</v>
      </c>
      <c r="AD204">
        <v>156.93618183938426</v>
      </c>
      <c r="AE204">
        <v>331052.91005428584</v>
      </c>
      <c r="AF204">
        <v>106858.36456945117</v>
      </c>
      <c r="AG204">
        <v>224194.54548483467</v>
      </c>
      <c r="AH204">
        <v>224194.54548483467</v>
      </c>
      <c r="AI204">
        <v>129778.7487693806</v>
      </c>
      <c r="AJ204">
        <v>156.93618183938426</v>
      </c>
      <c r="AL204" t="s">
        <v>116</v>
      </c>
      <c r="AM204">
        <v>331052.91005428584</v>
      </c>
      <c r="AN204" t="s">
        <v>116</v>
      </c>
      <c r="AO204">
        <v>56</v>
      </c>
      <c r="AP204">
        <v>92</v>
      </c>
      <c r="AQ204">
        <v>0.12609547418110953</v>
      </c>
      <c r="AS204" t="s">
        <v>112</v>
      </c>
      <c r="AT204" t="s">
        <v>112</v>
      </c>
      <c r="AU204" t="s">
        <v>503</v>
      </c>
      <c r="AV204" t="s">
        <v>36</v>
      </c>
    </row>
    <row r="205" spans="1:48" x14ac:dyDescent="0.2">
      <c r="A205" t="s">
        <v>505</v>
      </c>
      <c r="B205">
        <v>2231</v>
      </c>
      <c r="C205">
        <v>2231</v>
      </c>
      <c r="D205" t="s">
        <v>506</v>
      </c>
      <c r="E205" t="s">
        <v>90</v>
      </c>
      <c r="F205" t="s">
        <v>170</v>
      </c>
      <c r="G205" t="s">
        <v>36</v>
      </c>
      <c r="H205">
        <v>179633.61917214867</v>
      </c>
      <c r="I205">
        <v>0</v>
      </c>
      <c r="J205">
        <v>179633.61917214867</v>
      </c>
      <c r="K205">
        <v>1883864.9426225892</v>
      </c>
      <c r="L205">
        <v>334464</v>
      </c>
      <c r="N205">
        <v>2218328.9426225889</v>
      </c>
      <c r="O205">
        <v>5073.9079999999994</v>
      </c>
      <c r="P205">
        <v>0</v>
      </c>
      <c r="Q205">
        <v>0</v>
      </c>
      <c r="R205">
        <v>19500</v>
      </c>
      <c r="S205">
        <v>24573.907999999999</v>
      </c>
      <c r="T205">
        <v>2242902.8506225888</v>
      </c>
      <c r="V205">
        <v>2422536.4697947376</v>
      </c>
      <c r="W205">
        <v>2117580.1999999997</v>
      </c>
      <c r="X205">
        <v>0</v>
      </c>
      <c r="AB205">
        <v>2117580.1999999997</v>
      </c>
      <c r="AC205">
        <v>304956.26979473792</v>
      </c>
      <c r="AD205">
        <v>125.74353342050406</v>
      </c>
      <c r="AE205">
        <v>305082.01332815841</v>
      </c>
      <c r="AF205">
        <v>125448.39415600974</v>
      </c>
      <c r="AG205">
        <v>179633.61917214867</v>
      </c>
      <c r="AH205">
        <v>179633.61917214867</v>
      </c>
      <c r="AI205">
        <v>110916.44713112945</v>
      </c>
      <c r="AJ205">
        <v>125.74353342050406</v>
      </c>
      <c r="AL205" t="s">
        <v>116</v>
      </c>
      <c r="AM205">
        <v>305082.01332815841</v>
      </c>
      <c r="AN205" t="s">
        <v>116</v>
      </c>
      <c r="AO205">
        <v>67</v>
      </c>
      <c r="AP205">
        <v>84</v>
      </c>
      <c r="AQ205">
        <v>0.13602105559029148</v>
      </c>
      <c r="AS205" t="s">
        <v>112</v>
      </c>
      <c r="AT205" t="s">
        <v>112</v>
      </c>
      <c r="AU205" t="s">
        <v>505</v>
      </c>
      <c r="AV205" t="s">
        <v>36</v>
      </c>
    </row>
    <row r="206" spans="1:48" x14ac:dyDescent="0.2">
      <c r="A206" t="s">
        <v>507</v>
      </c>
      <c r="B206">
        <v>5413</v>
      </c>
      <c r="C206">
        <v>5413</v>
      </c>
      <c r="D206" t="s">
        <v>508</v>
      </c>
      <c r="F206" t="s">
        <v>509</v>
      </c>
      <c r="G206" t="s">
        <v>115</v>
      </c>
      <c r="H206">
        <v>106909.73516100552</v>
      </c>
      <c r="I206">
        <v>0</v>
      </c>
      <c r="J206">
        <v>106909.73516100552</v>
      </c>
      <c r="K206">
        <v>6335024.8055610256</v>
      </c>
      <c r="L206">
        <v>757232.31</v>
      </c>
      <c r="N206">
        <v>7092257.1155610252</v>
      </c>
      <c r="O206">
        <v>46917.479583333334</v>
      </c>
      <c r="P206">
        <v>33592.17</v>
      </c>
      <c r="Q206">
        <v>0</v>
      </c>
      <c r="R206">
        <v>99280</v>
      </c>
      <c r="S206">
        <v>179789.64958333335</v>
      </c>
      <c r="T206">
        <v>7272046.7651443584</v>
      </c>
      <c r="V206">
        <v>7378956.5003053639</v>
      </c>
      <c r="W206">
        <v>6839964.2800000003</v>
      </c>
      <c r="X206">
        <v>0</v>
      </c>
      <c r="AB206">
        <v>6839964.2800000003</v>
      </c>
      <c r="AC206">
        <v>538992.22030536365</v>
      </c>
      <c r="AD206">
        <v>0</v>
      </c>
      <c r="AE206">
        <v>538992.22030536365</v>
      </c>
      <c r="AF206">
        <v>432082.48514435813</v>
      </c>
      <c r="AG206">
        <v>106909.73516100552</v>
      </c>
      <c r="AH206">
        <v>0</v>
      </c>
      <c r="AI206">
        <v>0</v>
      </c>
      <c r="AJ206">
        <v>0</v>
      </c>
      <c r="AL206" t="s">
        <v>116</v>
      </c>
      <c r="AM206">
        <v>538992.22030536365</v>
      </c>
      <c r="AN206" t="s">
        <v>116</v>
      </c>
      <c r="AO206">
        <v>10</v>
      </c>
      <c r="AP206">
        <v>13</v>
      </c>
      <c r="AQ206">
        <v>7.4118365532081953E-2</v>
      </c>
      <c r="AS206" t="s">
        <v>112</v>
      </c>
      <c r="AT206" t="s">
        <v>117</v>
      </c>
      <c r="AU206" t="s">
        <v>507</v>
      </c>
      <c r="AV206" t="s">
        <v>36</v>
      </c>
    </row>
    <row r="207" spans="1:48" x14ac:dyDescent="0.2">
      <c r="A207" t="s">
        <v>510</v>
      </c>
      <c r="B207">
        <v>4115</v>
      </c>
      <c r="C207">
        <v>4115</v>
      </c>
      <c r="D207" t="s">
        <v>511</v>
      </c>
      <c r="F207" t="s">
        <v>509</v>
      </c>
      <c r="G207" t="s">
        <v>115</v>
      </c>
      <c r="H207">
        <v>1285342.1121718455</v>
      </c>
      <c r="I207">
        <v>0</v>
      </c>
      <c r="J207">
        <v>1285342.1121718455</v>
      </c>
      <c r="K207">
        <v>6216276.3681379231</v>
      </c>
      <c r="L207">
        <v>573356</v>
      </c>
      <c r="N207">
        <v>6789632.3681379231</v>
      </c>
      <c r="O207">
        <v>247239.25183333334</v>
      </c>
      <c r="P207">
        <v>60465.91</v>
      </c>
      <c r="Q207">
        <v>0</v>
      </c>
      <c r="R207">
        <v>44996</v>
      </c>
      <c r="S207">
        <v>352701.16183333332</v>
      </c>
      <c r="T207">
        <v>7142333.5299712569</v>
      </c>
      <c r="V207">
        <v>8427675.6421431024</v>
      </c>
      <c r="W207">
        <v>6694454.75</v>
      </c>
      <c r="X207">
        <v>0</v>
      </c>
      <c r="AB207">
        <v>6694454.75</v>
      </c>
      <c r="AC207">
        <v>1733220.8921431024</v>
      </c>
      <c r="AD207">
        <v>0</v>
      </c>
      <c r="AE207">
        <v>1733220.8921431024</v>
      </c>
      <c r="AF207">
        <v>447878.77997125685</v>
      </c>
      <c r="AG207">
        <v>1285342.1121718455</v>
      </c>
      <c r="AH207">
        <v>0</v>
      </c>
      <c r="AI207">
        <v>0</v>
      </c>
      <c r="AJ207">
        <v>0</v>
      </c>
      <c r="AL207" t="s">
        <v>116</v>
      </c>
      <c r="AM207">
        <v>1733220.8921431024</v>
      </c>
      <c r="AN207" t="s">
        <v>116</v>
      </c>
      <c r="AO207">
        <v>5</v>
      </c>
      <c r="AP207">
        <v>5</v>
      </c>
      <c r="AQ207">
        <v>0.2426687139252201</v>
      </c>
      <c r="AS207" t="s">
        <v>112</v>
      </c>
      <c r="AT207" t="s">
        <v>117</v>
      </c>
      <c r="AU207" t="s">
        <v>510</v>
      </c>
      <c r="AV207" t="s">
        <v>36</v>
      </c>
    </row>
    <row r="208" spans="1:48" x14ac:dyDescent="0.2">
      <c r="A208" t="s">
        <v>512</v>
      </c>
      <c r="B208">
        <v>4801</v>
      </c>
      <c r="C208">
        <v>4801</v>
      </c>
      <c r="D208" t="s">
        <v>513</v>
      </c>
      <c r="F208" t="s">
        <v>509</v>
      </c>
      <c r="G208" t="s">
        <v>115</v>
      </c>
      <c r="H208">
        <v>251612.43901823927</v>
      </c>
      <c r="I208">
        <v>0</v>
      </c>
      <c r="J208">
        <v>251612.43901823927</v>
      </c>
      <c r="K208">
        <v>4244020.4450417599</v>
      </c>
      <c r="L208">
        <v>524106.43</v>
      </c>
      <c r="N208">
        <v>4768126.8750417596</v>
      </c>
      <c r="O208">
        <v>3703.3333333333335</v>
      </c>
      <c r="P208">
        <v>0</v>
      </c>
      <c r="Q208">
        <v>0</v>
      </c>
      <c r="R208">
        <v>45510</v>
      </c>
      <c r="S208">
        <v>49213.333333333336</v>
      </c>
      <c r="T208">
        <v>4817340.2083750926</v>
      </c>
      <c r="V208">
        <v>5068952.6473933319</v>
      </c>
      <c r="W208">
        <v>4904238.2100000009</v>
      </c>
      <c r="X208">
        <v>0</v>
      </c>
      <c r="AB208">
        <v>4904238.2100000009</v>
      </c>
      <c r="AC208">
        <v>164714.43739333097</v>
      </c>
      <c r="AD208">
        <v>0</v>
      </c>
      <c r="AE208">
        <v>164714.43739333097</v>
      </c>
      <c r="AF208">
        <v>-86898.001624908298</v>
      </c>
      <c r="AG208">
        <v>251612.43901823927</v>
      </c>
      <c r="AH208">
        <v>0</v>
      </c>
      <c r="AI208">
        <v>0</v>
      </c>
      <c r="AJ208">
        <v>0</v>
      </c>
      <c r="AL208" t="s">
        <v>116</v>
      </c>
      <c r="AM208">
        <v>164714.43739333097</v>
      </c>
      <c r="AN208" t="s">
        <v>116</v>
      </c>
      <c r="AO208">
        <v>16</v>
      </c>
      <c r="AP208">
        <v>16</v>
      </c>
      <c r="AQ208">
        <v>3.4191987750204961E-2</v>
      </c>
      <c r="AS208" t="s">
        <v>112</v>
      </c>
      <c r="AT208" t="s">
        <v>117</v>
      </c>
      <c r="AU208" t="s">
        <v>512</v>
      </c>
      <c r="AV208" t="s">
        <v>36</v>
      </c>
    </row>
    <row r="209" spans="1:48" x14ac:dyDescent="0.2">
      <c r="A209" t="s">
        <v>514</v>
      </c>
      <c r="B209">
        <v>5416</v>
      </c>
      <c r="C209">
        <v>5416</v>
      </c>
      <c r="D209" t="s">
        <v>515</v>
      </c>
      <c r="F209" t="s">
        <v>509</v>
      </c>
      <c r="G209" t="s">
        <v>115</v>
      </c>
      <c r="H209">
        <v>486386.61760949343</v>
      </c>
      <c r="I209">
        <v>8000</v>
      </c>
      <c r="J209">
        <v>494386.61760949343</v>
      </c>
      <c r="K209">
        <v>6585712.0542773334</v>
      </c>
      <c r="L209">
        <v>818128.22</v>
      </c>
      <c r="N209">
        <v>7403840.2742773332</v>
      </c>
      <c r="O209">
        <v>42965.645000000004</v>
      </c>
      <c r="P209">
        <v>25194.13</v>
      </c>
      <c r="Q209">
        <v>0</v>
      </c>
      <c r="R209">
        <v>121303.7</v>
      </c>
      <c r="S209">
        <v>189463.47500000001</v>
      </c>
      <c r="T209">
        <v>7593303.7492773328</v>
      </c>
      <c r="V209">
        <v>8087690.3668868262</v>
      </c>
      <c r="W209">
        <v>7582884.6400000006</v>
      </c>
      <c r="X209">
        <v>0</v>
      </c>
      <c r="AB209">
        <v>7582884.6400000006</v>
      </c>
      <c r="AC209">
        <v>504805.72688682564</v>
      </c>
      <c r="AD209">
        <v>0</v>
      </c>
      <c r="AE209">
        <v>504805.72688682564</v>
      </c>
      <c r="AF209">
        <v>10419.109277332202</v>
      </c>
      <c r="AG209">
        <v>494386.61760949343</v>
      </c>
      <c r="AH209">
        <v>0</v>
      </c>
      <c r="AI209">
        <v>0</v>
      </c>
      <c r="AJ209">
        <v>0</v>
      </c>
      <c r="AL209" t="s">
        <v>116</v>
      </c>
      <c r="AM209">
        <v>504805.72688682564</v>
      </c>
      <c r="AN209" t="s">
        <v>116</v>
      </c>
      <c r="AO209">
        <v>11</v>
      </c>
      <c r="AP209">
        <v>14</v>
      </c>
      <c r="AQ209">
        <v>6.6480381077191703E-2</v>
      </c>
      <c r="AS209" t="s">
        <v>112</v>
      </c>
      <c r="AT209" t="s">
        <v>117</v>
      </c>
      <c r="AU209" t="s">
        <v>514</v>
      </c>
      <c r="AV209" t="s">
        <v>36</v>
      </c>
    </row>
    <row r="210" spans="1:48" x14ac:dyDescent="0.2">
      <c r="A210" t="s">
        <v>516</v>
      </c>
      <c r="B210">
        <v>4201</v>
      </c>
      <c r="C210">
        <v>4201</v>
      </c>
      <c r="D210" t="s">
        <v>517</v>
      </c>
      <c r="F210" t="s">
        <v>509</v>
      </c>
      <c r="G210" t="s">
        <v>115</v>
      </c>
      <c r="H210">
        <v>2768630.3403056404</v>
      </c>
      <c r="I210">
        <v>2261</v>
      </c>
      <c r="J210">
        <v>2770891.3403056404</v>
      </c>
      <c r="K210">
        <v>7428178.6771461638</v>
      </c>
      <c r="L210">
        <v>902249</v>
      </c>
      <c r="N210">
        <v>8330427.6771461638</v>
      </c>
      <c r="O210">
        <v>14134.497583333334</v>
      </c>
      <c r="P210">
        <v>1614.91</v>
      </c>
      <c r="Q210">
        <v>0</v>
      </c>
      <c r="R210">
        <v>69150</v>
      </c>
      <c r="S210">
        <v>84899.407583333334</v>
      </c>
      <c r="T210">
        <v>8415327.0847294964</v>
      </c>
      <c r="V210">
        <v>11186218.425035138</v>
      </c>
      <c r="W210">
        <v>8618599.5999999996</v>
      </c>
      <c r="X210">
        <v>0</v>
      </c>
      <c r="AB210">
        <v>8618599.5999999996</v>
      </c>
      <c r="AC210">
        <v>2567618.8250351381</v>
      </c>
      <c r="AD210">
        <v>0</v>
      </c>
      <c r="AE210">
        <v>2567618.8250351381</v>
      </c>
      <c r="AF210">
        <v>-203272.51527050231</v>
      </c>
      <c r="AG210">
        <v>2770891.3403056404</v>
      </c>
      <c r="AH210">
        <v>0</v>
      </c>
      <c r="AI210">
        <v>0</v>
      </c>
      <c r="AJ210">
        <v>0</v>
      </c>
      <c r="AL210" t="s">
        <v>116</v>
      </c>
      <c r="AM210">
        <v>2567618.8250351381</v>
      </c>
      <c r="AN210" t="s">
        <v>116</v>
      </c>
      <c r="AO210">
        <v>3</v>
      </c>
      <c r="AP210">
        <v>3</v>
      </c>
      <c r="AQ210">
        <v>0.30511218389768291</v>
      </c>
      <c r="AS210" t="s">
        <v>112</v>
      </c>
      <c r="AT210" t="s">
        <v>117</v>
      </c>
      <c r="AU210" t="s">
        <v>516</v>
      </c>
      <c r="AV210" t="s">
        <v>36</v>
      </c>
    </row>
    <row r="211" spans="1:48" x14ac:dyDescent="0.2">
      <c r="A211" t="s">
        <v>518</v>
      </c>
      <c r="B211">
        <v>4015</v>
      </c>
      <c r="C211">
        <v>4015</v>
      </c>
      <c r="D211" t="s">
        <v>519</v>
      </c>
      <c r="F211" t="s">
        <v>509</v>
      </c>
      <c r="G211" t="s">
        <v>115</v>
      </c>
      <c r="H211">
        <v>1152529.9878107412</v>
      </c>
      <c r="I211">
        <v>0</v>
      </c>
      <c r="J211">
        <v>1152529.9878107412</v>
      </c>
      <c r="K211">
        <v>4374250.8881516987</v>
      </c>
      <c r="L211">
        <v>518379</v>
      </c>
      <c r="N211">
        <v>4892629.8881516987</v>
      </c>
      <c r="O211">
        <v>15602.136916666668</v>
      </c>
      <c r="P211">
        <v>0</v>
      </c>
      <c r="Q211">
        <v>0</v>
      </c>
      <c r="R211">
        <v>42360</v>
      </c>
      <c r="S211">
        <v>57962.13691666667</v>
      </c>
      <c r="T211">
        <v>4950592.025068365</v>
      </c>
      <c r="V211">
        <v>6103122.0128791062</v>
      </c>
      <c r="W211">
        <v>4468850.5699999994</v>
      </c>
      <c r="X211">
        <v>0</v>
      </c>
      <c r="AB211">
        <v>4468850.5699999994</v>
      </c>
      <c r="AC211">
        <v>1634271.4428791068</v>
      </c>
      <c r="AD211">
        <v>0</v>
      </c>
      <c r="AE211">
        <v>1634271.4428791068</v>
      </c>
      <c r="AF211">
        <v>481741.45506836567</v>
      </c>
      <c r="AG211">
        <v>1152529.9878107412</v>
      </c>
      <c r="AH211">
        <v>0</v>
      </c>
      <c r="AI211">
        <v>0</v>
      </c>
      <c r="AJ211">
        <v>0</v>
      </c>
      <c r="AL211" t="s">
        <v>116</v>
      </c>
      <c r="AM211">
        <v>1634271.4428791068</v>
      </c>
      <c r="AN211" t="s">
        <v>116</v>
      </c>
      <c r="AO211">
        <v>6</v>
      </c>
      <c r="AP211">
        <v>2</v>
      </c>
      <c r="AQ211">
        <v>0.33011636479104506</v>
      </c>
      <c r="AS211" t="s">
        <v>112</v>
      </c>
      <c r="AT211" t="s">
        <v>117</v>
      </c>
      <c r="AU211" t="s">
        <v>518</v>
      </c>
      <c r="AV211" t="s">
        <v>36</v>
      </c>
    </row>
    <row r="212" spans="1:48" x14ac:dyDescent="0.2">
      <c r="A212" t="s">
        <v>520</v>
      </c>
      <c r="B212">
        <v>4223</v>
      </c>
      <c r="C212">
        <v>4223</v>
      </c>
      <c r="D212" t="s">
        <v>521</v>
      </c>
      <c r="F212" t="s">
        <v>509</v>
      </c>
      <c r="G212" t="s">
        <v>115</v>
      </c>
      <c r="H212">
        <v>4552100.8284030678</v>
      </c>
      <c r="I212">
        <v>0</v>
      </c>
      <c r="J212">
        <v>4552100.8284030678</v>
      </c>
      <c r="K212">
        <v>7742462.9035509545</v>
      </c>
      <c r="L212">
        <v>975364</v>
      </c>
      <c r="N212">
        <v>8717826.9035509545</v>
      </c>
      <c r="O212">
        <v>57114.91566666666</v>
      </c>
      <c r="P212">
        <v>100776.5</v>
      </c>
      <c r="Q212">
        <v>0</v>
      </c>
      <c r="R212">
        <v>61990</v>
      </c>
      <c r="S212">
        <v>219881.41566666667</v>
      </c>
      <c r="T212">
        <v>8937708.3192176204</v>
      </c>
      <c r="V212">
        <v>13489809.147620689</v>
      </c>
      <c r="W212">
        <v>8207735.8100000005</v>
      </c>
      <c r="X212">
        <v>0</v>
      </c>
      <c r="AB212">
        <v>8207735.8100000005</v>
      </c>
      <c r="AC212">
        <v>5282073.3376206886</v>
      </c>
      <c r="AD212">
        <v>0</v>
      </c>
      <c r="AE212">
        <v>5282073.3376206886</v>
      </c>
      <c r="AF212">
        <v>729972.50921762083</v>
      </c>
      <c r="AG212">
        <v>4552100.8284030678</v>
      </c>
      <c r="AH212">
        <v>0</v>
      </c>
      <c r="AI212">
        <v>0</v>
      </c>
      <c r="AJ212">
        <v>0</v>
      </c>
      <c r="AL212" t="s">
        <v>116</v>
      </c>
      <c r="AM212">
        <v>5282073.3376206886</v>
      </c>
      <c r="AN212" t="s">
        <v>116</v>
      </c>
      <c r="AO212">
        <v>1</v>
      </c>
      <c r="AP212">
        <v>1</v>
      </c>
      <c r="AQ212">
        <v>0.59098743760336359</v>
      </c>
      <c r="AS212" t="s">
        <v>112</v>
      </c>
      <c r="AT212" t="s">
        <v>117</v>
      </c>
      <c r="AU212" t="s">
        <v>520</v>
      </c>
      <c r="AV212" t="s">
        <v>36</v>
      </c>
    </row>
    <row r="213" spans="1:48" x14ac:dyDescent="0.2">
      <c r="A213" t="s">
        <v>522</v>
      </c>
      <c r="B213">
        <v>4063</v>
      </c>
      <c r="C213">
        <v>4063</v>
      </c>
      <c r="D213" t="s">
        <v>523</v>
      </c>
      <c r="F213" t="s">
        <v>509</v>
      </c>
      <c r="G213" t="s">
        <v>36</v>
      </c>
      <c r="H213">
        <v>380789.8559123982</v>
      </c>
      <c r="I213">
        <v>0</v>
      </c>
      <c r="J213">
        <v>380789.8559123982</v>
      </c>
      <c r="K213">
        <v>4538620.9732283344</v>
      </c>
      <c r="L213">
        <v>497390</v>
      </c>
      <c r="N213">
        <v>5036010.9732283344</v>
      </c>
      <c r="O213">
        <v>8586.2677500000009</v>
      </c>
      <c r="P213">
        <v>77516</v>
      </c>
      <c r="Q213">
        <v>0</v>
      </c>
      <c r="R213">
        <v>85743</v>
      </c>
      <c r="S213">
        <v>171845.26775</v>
      </c>
      <c r="T213">
        <v>5207856.2409783341</v>
      </c>
      <c r="V213">
        <v>5588646.0968907326</v>
      </c>
      <c r="W213">
        <v>4949815.68</v>
      </c>
      <c r="X213">
        <v>-20436.580000000002</v>
      </c>
      <c r="AB213">
        <v>4929379.0999999996</v>
      </c>
      <c r="AC213">
        <v>659266.99689073302</v>
      </c>
      <c r="AD213">
        <v>266.55289913867875</v>
      </c>
      <c r="AE213">
        <v>659533.54978987167</v>
      </c>
      <c r="AF213">
        <v>278743.69387747347</v>
      </c>
      <c r="AG213">
        <v>380789.8559123982</v>
      </c>
      <c r="AH213">
        <v>380789.8559123982</v>
      </c>
      <c r="AI213">
        <v>251800.54866141675</v>
      </c>
      <c r="AJ213">
        <v>266.55289913867875</v>
      </c>
      <c r="AL213" t="s">
        <v>116</v>
      </c>
      <c r="AM213">
        <v>659533.54978987167</v>
      </c>
      <c r="AN213" t="s">
        <v>116</v>
      </c>
      <c r="AO213">
        <v>9</v>
      </c>
      <c r="AP213">
        <v>9</v>
      </c>
      <c r="AQ213">
        <v>0.12664204219008424</v>
      </c>
      <c r="AS213" t="s">
        <v>112</v>
      </c>
      <c r="AT213" t="s">
        <v>112</v>
      </c>
      <c r="AU213" t="s">
        <v>522</v>
      </c>
      <c r="AV213" t="s">
        <v>36</v>
      </c>
    </row>
    <row r="214" spans="1:48" x14ac:dyDescent="0.2">
      <c r="A214" t="s">
        <v>524</v>
      </c>
      <c r="B214">
        <v>5415</v>
      </c>
      <c r="C214">
        <v>5415</v>
      </c>
      <c r="D214" t="s">
        <v>525</v>
      </c>
      <c r="F214" t="s">
        <v>509</v>
      </c>
      <c r="G214" t="s">
        <v>36</v>
      </c>
      <c r="H214">
        <v>59957.417526053265</v>
      </c>
      <c r="I214">
        <v>0</v>
      </c>
      <c r="J214">
        <v>59957.417526053265</v>
      </c>
      <c r="K214">
        <v>3716791.1892369026</v>
      </c>
      <c r="L214">
        <v>382145</v>
      </c>
      <c r="N214">
        <v>4098936.1892369026</v>
      </c>
      <c r="O214">
        <v>9034.5674166666668</v>
      </c>
      <c r="P214">
        <v>70543.55</v>
      </c>
      <c r="Q214">
        <v>0</v>
      </c>
      <c r="R214">
        <v>79731.7</v>
      </c>
      <c r="S214">
        <v>159309.81741666666</v>
      </c>
      <c r="T214">
        <v>4258246.0066535696</v>
      </c>
      <c r="V214">
        <v>4318203.4241796229</v>
      </c>
      <c r="W214">
        <v>4158257.1799999997</v>
      </c>
      <c r="X214">
        <v>-13852.85</v>
      </c>
      <c r="AB214">
        <v>4144404.3299999996</v>
      </c>
      <c r="AC214">
        <v>173799.09417962329</v>
      </c>
      <c r="AD214">
        <v>41.970192268237284</v>
      </c>
      <c r="AE214">
        <v>173841.06437189152</v>
      </c>
      <c r="AF214">
        <v>113883.64684583826</v>
      </c>
      <c r="AG214">
        <v>59957.417526053265</v>
      </c>
      <c r="AH214">
        <v>59957.417526053265</v>
      </c>
      <c r="AI214">
        <v>204946.80946184514</v>
      </c>
      <c r="AJ214">
        <v>41.970192268237284</v>
      </c>
      <c r="AL214" t="s">
        <v>116</v>
      </c>
      <c r="AM214">
        <v>173841.06437189152</v>
      </c>
      <c r="AN214" t="s">
        <v>116</v>
      </c>
      <c r="AO214">
        <v>15</v>
      </c>
      <c r="AP214">
        <v>15</v>
      </c>
      <c r="AQ214">
        <v>4.0824570515715253E-2</v>
      </c>
      <c r="AS214" t="s">
        <v>112</v>
      </c>
      <c r="AT214" t="s">
        <v>112</v>
      </c>
      <c r="AU214" t="s">
        <v>524</v>
      </c>
      <c r="AV214" t="s">
        <v>36</v>
      </c>
    </row>
    <row r="215" spans="1:48" x14ac:dyDescent="0.2">
      <c r="A215" t="s">
        <v>526</v>
      </c>
      <c r="B215">
        <v>4245</v>
      </c>
      <c r="C215">
        <v>4245</v>
      </c>
      <c r="D215" t="s">
        <v>527</v>
      </c>
      <c r="F215" t="s">
        <v>509</v>
      </c>
      <c r="G215" t="s">
        <v>115</v>
      </c>
      <c r="H215">
        <v>1918121.9176020948</v>
      </c>
      <c r="I215">
        <v>0</v>
      </c>
      <c r="J215">
        <v>1918121.9176020948</v>
      </c>
      <c r="K215">
        <v>8651122.2300178073</v>
      </c>
      <c r="L215">
        <v>1009065</v>
      </c>
      <c r="N215">
        <v>9660187.2300178073</v>
      </c>
      <c r="O215">
        <v>21024.87225</v>
      </c>
      <c r="P215">
        <v>0</v>
      </c>
      <c r="Q215">
        <v>0</v>
      </c>
      <c r="R215">
        <v>89068</v>
      </c>
      <c r="S215">
        <v>110092.87225</v>
      </c>
      <c r="T215">
        <v>9770280.1022678073</v>
      </c>
      <c r="V215">
        <v>11688402.019869901</v>
      </c>
      <c r="W215">
        <v>8848757.620000001</v>
      </c>
      <c r="X215">
        <v>0</v>
      </c>
      <c r="AB215">
        <v>8848757.620000001</v>
      </c>
      <c r="AC215">
        <v>2839644.3998699002</v>
      </c>
      <c r="AD215">
        <v>0</v>
      </c>
      <c r="AE215">
        <v>2839644.3998699002</v>
      </c>
      <c r="AF215">
        <v>921522.48226780538</v>
      </c>
      <c r="AG215">
        <v>1918121.9176020948</v>
      </c>
      <c r="AH215">
        <v>0</v>
      </c>
      <c r="AI215">
        <v>0</v>
      </c>
      <c r="AJ215">
        <v>0</v>
      </c>
      <c r="AL215" t="s">
        <v>116</v>
      </c>
      <c r="AM215">
        <v>2839644.3998699002</v>
      </c>
      <c r="AN215" t="s">
        <v>116</v>
      </c>
      <c r="AO215">
        <v>2</v>
      </c>
      <c r="AP215">
        <v>4</v>
      </c>
      <c r="AQ215">
        <v>0.2906410430557444</v>
      </c>
      <c r="AS215" t="s">
        <v>112</v>
      </c>
      <c r="AT215" t="s">
        <v>117</v>
      </c>
      <c r="AU215" t="s">
        <v>526</v>
      </c>
      <c r="AV215" t="s">
        <v>36</v>
      </c>
    </row>
    <row r="216" spans="1:48" x14ac:dyDescent="0.2">
      <c r="A216" t="s">
        <v>528</v>
      </c>
      <c r="B216">
        <v>4173</v>
      </c>
      <c r="C216">
        <v>4173</v>
      </c>
      <c r="D216" t="s">
        <v>529</v>
      </c>
      <c r="F216" t="s">
        <v>509</v>
      </c>
      <c r="G216" t="s">
        <v>115</v>
      </c>
      <c r="H216">
        <v>966890.38667931594</v>
      </c>
      <c r="I216">
        <v>0</v>
      </c>
      <c r="J216">
        <v>966890.38667931594</v>
      </c>
      <c r="K216">
        <v>5264529.1883203005</v>
      </c>
      <c r="L216">
        <v>540230</v>
      </c>
      <c r="N216">
        <v>5804759.1883203005</v>
      </c>
      <c r="O216">
        <v>88957.958965157333</v>
      </c>
      <c r="P216">
        <v>0</v>
      </c>
      <c r="Q216">
        <v>0</v>
      </c>
      <c r="R216">
        <v>64690</v>
      </c>
      <c r="S216">
        <v>153647.95896515733</v>
      </c>
      <c r="T216">
        <v>5958407.1472854577</v>
      </c>
      <c r="V216">
        <v>6925297.5339647736</v>
      </c>
      <c r="W216">
        <v>5811000.3100000005</v>
      </c>
      <c r="X216">
        <v>0</v>
      </c>
      <c r="AB216">
        <v>5811000.3100000005</v>
      </c>
      <c r="AC216">
        <v>1114297.2239647731</v>
      </c>
      <c r="AD216">
        <v>0</v>
      </c>
      <c r="AE216">
        <v>1114297.2239647731</v>
      </c>
      <c r="AF216">
        <v>147406.83728545718</v>
      </c>
      <c r="AG216">
        <v>966890.38667931594</v>
      </c>
      <c r="AH216">
        <v>0</v>
      </c>
      <c r="AI216">
        <v>0</v>
      </c>
      <c r="AJ216">
        <v>0</v>
      </c>
      <c r="AL216" t="s">
        <v>116</v>
      </c>
      <c r="AM216">
        <v>1114297.2239647731</v>
      </c>
      <c r="AN216" t="s">
        <v>116</v>
      </c>
      <c r="AO216">
        <v>7</v>
      </c>
      <c r="AP216">
        <v>7</v>
      </c>
      <c r="AQ216">
        <v>0.1870126019287599</v>
      </c>
      <c r="AS216" t="s">
        <v>112</v>
      </c>
      <c r="AT216" t="s">
        <v>117</v>
      </c>
      <c r="AU216" t="s">
        <v>528</v>
      </c>
      <c r="AV216" t="s">
        <v>36</v>
      </c>
    </row>
    <row r="217" spans="1:48" x14ac:dyDescent="0.2">
      <c r="A217" t="s">
        <v>530</v>
      </c>
      <c r="B217">
        <v>4177</v>
      </c>
      <c r="C217">
        <v>4177</v>
      </c>
      <c r="D217" t="s">
        <v>531</v>
      </c>
      <c r="F217" t="s">
        <v>509</v>
      </c>
      <c r="G217" t="s">
        <v>115</v>
      </c>
      <c r="H217">
        <v>632575.34598572087</v>
      </c>
      <c r="I217">
        <v>0</v>
      </c>
      <c r="J217">
        <v>632575.34598572087</v>
      </c>
      <c r="K217">
        <v>4343062.5042475164</v>
      </c>
      <c r="L217">
        <v>567143</v>
      </c>
      <c r="N217">
        <v>4910205.5042475164</v>
      </c>
      <c r="O217">
        <v>17210.417666666668</v>
      </c>
      <c r="P217">
        <v>0</v>
      </c>
      <c r="Q217">
        <v>0</v>
      </c>
      <c r="R217">
        <v>72881</v>
      </c>
      <c r="S217">
        <v>90091.417666666675</v>
      </c>
      <c r="T217">
        <v>5000296.9219141826</v>
      </c>
      <c r="V217">
        <v>5632872.2678999035</v>
      </c>
      <c r="W217">
        <v>4779548.1099999994</v>
      </c>
      <c r="X217">
        <v>0</v>
      </c>
      <c r="AB217">
        <v>4779548.1099999994</v>
      </c>
      <c r="AC217">
        <v>853324.15789990406</v>
      </c>
      <c r="AD217">
        <v>0</v>
      </c>
      <c r="AE217">
        <v>853324.15789990406</v>
      </c>
      <c r="AF217">
        <v>220748.8119141832</v>
      </c>
      <c r="AG217">
        <v>632575.34598572087</v>
      </c>
      <c r="AH217">
        <v>0</v>
      </c>
      <c r="AI217">
        <v>0</v>
      </c>
      <c r="AJ217">
        <v>0</v>
      </c>
      <c r="AL217" t="s">
        <v>116</v>
      </c>
      <c r="AM217">
        <v>853324.15789990406</v>
      </c>
      <c r="AN217" t="s">
        <v>116</v>
      </c>
      <c r="AO217">
        <v>8</v>
      </c>
      <c r="AP217">
        <v>8</v>
      </c>
      <c r="AQ217">
        <v>0.17065469735610017</v>
      </c>
      <c r="AS217" t="s">
        <v>112</v>
      </c>
      <c r="AT217" t="s">
        <v>117</v>
      </c>
      <c r="AU217" t="s">
        <v>530</v>
      </c>
      <c r="AV217" t="s">
        <v>36</v>
      </c>
    </row>
    <row r="218" spans="1:48" x14ac:dyDescent="0.2">
      <c r="A218" t="s">
        <v>532</v>
      </c>
      <c r="B218">
        <v>4625</v>
      </c>
      <c r="C218">
        <v>4625</v>
      </c>
      <c r="D218" t="s">
        <v>533</v>
      </c>
      <c r="F218" t="s">
        <v>509</v>
      </c>
      <c r="G218" t="s">
        <v>36</v>
      </c>
      <c r="H218">
        <v>-199239.75394459674</v>
      </c>
      <c r="I218">
        <v>0</v>
      </c>
      <c r="J218">
        <v>-199239.75394459674</v>
      </c>
      <c r="K218">
        <v>4081276.7534040818</v>
      </c>
      <c r="L218">
        <v>481516</v>
      </c>
      <c r="N218">
        <v>4562792.7534040818</v>
      </c>
      <c r="O218">
        <v>12355.002083333333</v>
      </c>
      <c r="P218">
        <v>0</v>
      </c>
      <c r="Q218">
        <v>0</v>
      </c>
      <c r="R218">
        <v>89724</v>
      </c>
      <c r="S218">
        <v>102079.00208333333</v>
      </c>
      <c r="T218">
        <v>4664871.755487415</v>
      </c>
      <c r="V218">
        <v>4465632.0015428178</v>
      </c>
      <c r="W218">
        <v>4312807.8600000003</v>
      </c>
      <c r="X218">
        <v>0</v>
      </c>
      <c r="AB218">
        <v>4312807.8600000003</v>
      </c>
      <c r="AC218">
        <v>152824.14154281747</v>
      </c>
      <c r="AD218">
        <v>0</v>
      </c>
      <c r="AE218">
        <v>152824.14154281747</v>
      </c>
      <c r="AF218">
        <v>352063.89548741421</v>
      </c>
      <c r="AG218">
        <v>-199239.75394459674</v>
      </c>
      <c r="AH218">
        <v>0</v>
      </c>
      <c r="AI218">
        <v>0</v>
      </c>
      <c r="AJ218">
        <v>0</v>
      </c>
      <c r="AL218" t="s">
        <v>116</v>
      </c>
      <c r="AM218">
        <v>152824.14154281747</v>
      </c>
      <c r="AN218" t="s">
        <v>116</v>
      </c>
      <c r="AO218">
        <v>17</v>
      </c>
      <c r="AP218">
        <v>17</v>
      </c>
      <c r="AQ218">
        <v>3.2760630849721931E-2</v>
      </c>
      <c r="AS218" t="s">
        <v>112</v>
      </c>
      <c r="AT218" t="s">
        <v>112</v>
      </c>
      <c r="AU218" t="s">
        <v>532</v>
      </c>
      <c r="AV218" t="s">
        <v>36</v>
      </c>
    </row>
    <row r="219" spans="1:48" x14ac:dyDescent="0.2">
      <c r="A219" t="s">
        <v>534</v>
      </c>
      <c r="B219">
        <v>4606</v>
      </c>
      <c r="C219">
        <v>4606</v>
      </c>
      <c r="D219" t="s">
        <v>535</v>
      </c>
      <c r="F219" t="s">
        <v>509</v>
      </c>
      <c r="G219" t="s">
        <v>115</v>
      </c>
      <c r="H219">
        <v>232752.5004953621</v>
      </c>
      <c r="I219">
        <v>0</v>
      </c>
      <c r="J219">
        <v>232752.5004953621</v>
      </c>
      <c r="K219">
        <v>5350371.1711342223</v>
      </c>
      <c r="L219">
        <v>529623</v>
      </c>
      <c r="N219">
        <v>5879994.1711342223</v>
      </c>
      <c r="O219">
        <v>17244.790499999999</v>
      </c>
      <c r="P219">
        <v>0</v>
      </c>
      <c r="Q219">
        <v>0</v>
      </c>
      <c r="R219">
        <v>42316</v>
      </c>
      <c r="S219">
        <v>59560.790500000003</v>
      </c>
      <c r="T219">
        <v>5939554.9616342224</v>
      </c>
      <c r="V219">
        <v>6172307.4621295845</v>
      </c>
      <c r="W219">
        <v>5677902.4799999995</v>
      </c>
      <c r="X219">
        <v>0</v>
      </c>
      <c r="AB219">
        <v>5677902.4799999995</v>
      </c>
      <c r="AC219">
        <v>494404.982129585</v>
      </c>
      <c r="AD219">
        <v>0</v>
      </c>
      <c r="AE219">
        <v>494404.982129585</v>
      </c>
      <c r="AF219">
        <v>261652.4816342229</v>
      </c>
      <c r="AG219">
        <v>232752.5004953621</v>
      </c>
      <c r="AH219">
        <v>0</v>
      </c>
      <c r="AI219">
        <v>0</v>
      </c>
      <c r="AJ219">
        <v>0</v>
      </c>
      <c r="AL219" t="s">
        <v>116</v>
      </c>
      <c r="AM219">
        <v>494404.982129585</v>
      </c>
      <c r="AN219" t="s">
        <v>116</v>
      </c>
      <c r="AO219">
        <v>12</v>
      </c>
      <c r="AP219">
        <v>12</v>
      </c>
      <c r="AQ219">
        <v>8.3239398460512481E-2</v>
      </c>
      <c r="AS219" t="s">
        <v>112</v>
      </c>
      <c r="AT219" t="s">
        <v>117</v>
      </c>
      <c r="AU219" t="s">
        <v>534</v>
      </c>
      <c r="AV219" t="s">
        <v>36</v>
      </c>
    </row>
    <row r="220" spans="1:48" x14ac:dyDescent="0.2">
      <c r="A220" t="s">
        <v>536</v>
      </c>
      <c r="B220">
        <v>4237</v>
      </c>
      <c r="C220">
        <v>4237</v>
      </c>
      <c r="D220" t="s">
        <v>537</v>
      </c>
      <c r="F220" t="s">
        <v>509</v>
      </c>
      <c r="G220" t="s">
        <v>115</v>
      </c>
      <c r="H220">
        <v>2421304.8611750267</v>
      </c>
      <c r="I220">
        <v>0</v>
      </c>
      <c r="J220">
        <v>2421304.8611750267</v>
      </c>
      <c r="K220">
        <v>10469643.052213974</v>
      </c>
      <c r="L220">
        <v>1230787</v>
      </c>
      <c r="N220">
        <v>11700430.052213974</v>
      </c>
      <c r="O220">
        <v>27041.496166666668</v>
      </c>
      <c r="P220">
        <v>50388.25</v>
      </c>
      <c r="Q220">
        <v>0</v>
      </c>
      <c r="R220">
        <v>113227</v>
      </c>
      <c r="S220">
        <v>190656.74616666668</v>
      </c>
      <c r="T220">
        <v>11891086.798380641</v>
      </c>
      <c r="V220">
        <v>14312391.659555668</v>
      </c>
      <c r="W220">
        <v>11921052.709999999</v>
      </c>
      <c r="X220">
        <v>0</v>
      </c>
      <c r="AB220">
        <v>11921052.709999999</v>
      </c>
      <c r="AC220">
        <v>2391338.949555669</v>
      </c>
      <c r="AD220">
        <v>0</v>
      </c>
      <c r="AE220">
        <v>2391338.949555669</v>
      </c>
      <c r="AF220">
        <v>-29965.911619357765</v>
      </c>
      <c r="AG220">
        <v>2421304.8611750267</v>
      </c>
      <c r="AH220">
        <v>0</v>
      </c>
      <c r="AI220">
        <v>0</v>
      </c>
      <c r="AJ220">
        <v>0</v>
      </c>
      <c r="AL220" t="s">
        <v>116</v>
      </c>
      <c r="AM220">
        <v>2391338.949555669</v>
      </c>
      <c r="AN220" t="s">
        <v>116</v>
      </c>
      <c r="AO220">
        <v>4</v>
      </c>
      <c r="AP220">
        <v>6</v>
      </c>
      <c r="AQ220">
        <v>0.20110348112851448</v>
      </c>
      <c r="AS220" t="s">
        <v>112</v>
      </c>
      <c r="AT220" t="s">
        <v>117</v>
      </c>
      <c r="AU220" t="s">
        <v>536</v>
      </c>
      <c r="AV220" t="s">
        <v>36</v>
      </c>
    </row>
    <row r="221" spans="1:48" x14ac:dyDescent="0.2">
      <c r="A221" t="s">
        <v>538</v>
      </c>
      <c r="B221">
        <v>4188</v>
      </c>
      <c r="C221">
        <v>4188</v>
      </c>
      <c r="D221" t="s">
        <v>539</v>
      </c>
      <c r="F221" t="s">
        <v>509</v>
      </c>
      <c r="G221" t="s">
        <v>115</v>
      </c>
      <c r="H221">
        <v>317417.93014161754</v>
      </c>
      <c r="I221">
        <v>0</v>
      </c>
      <c r="J221">
        <v>317417.93014161754</v>
      </c>
      <c r="K221">
        <v>4238193.1482916111</v>
      </c>
      <c r="L221">
        <v>452219</v>
      </c>
      <c r="N221">
        <v>4690412.1482916111</v>
      </c>
      <c r="O221">
        <v>7702.2751666666663</v>
      </c>
      <c r="P221">
        <v>0</v>
      </c>
      <c r="Q221">
        <v>0</v>
      </c>
      <c r="R221">
        <v>47497</v>
      </c>
      <c r="S221">
        <v>55199.275166666666</v>
      </c>
      <c r="T221">
        <v>4745611.4234582782</v>
      </c>
      <c r="V221">
        <v>5063029.3535998957</v>
      </c>
      <c r="W221">
        <v>4569676.7700000005</v>
      </c>
      <c r="X221">
        <v>0</v>
      </c>
      <c r="AB221">
        <v>4569676.7700000005</v>
      </c>
      <c r="AC221">
        <v>493352.58359989524</v>
      </c>
      <c r="AD221">
        <v>0</v>
      </c>
      <c r="AE221">
        <v>493352.58359989524</v>
      </c>
      <c r="AF221">
        <v>175934.65345827769</v>
      </c>
      <c r="AG221">
        <v>317417.93014161754</v>
      </c>
      <c r="AH221">
        <v>0</v>
      </c>
      <c r="AI221">
        <v>0</v>
      </c>
      <c r="AJ221">
        <v>0</v>
      </c>
      <c r="AL221" t="s">
        <v>116</v>
      </c>
      <c r="AM221">
        <v>493352.58359989524</v>
      </c>
      <c r="AN221" t="s">
        <v>116</v>
      </c>
      <c r="AO221">
        <v>14</v>
      </c>
      <c r="AP221">
        <v>11</v>
      </c>
      <c r="AQ221">
        <v>0.10395975135283485</v>
      </c>
      <c r="AS221" t="s">
        <v>112</v>
      </c>
      <c r="AT221" t="s">
        <v>117</v>
      </c>
      <c r="AU221" t="s">
        <v>538</v>
      </c>
      <c r="AV221" t="s">
        <v>36</v>
      </c>
    </row>
    <row r="222" spans="1:48" x14ac:dyDescent="0.2">
      <c r="A222" t="s">
        <v>540</v>
      </c>
      <c r="B222">
        <v>4187</v>
      </c>
      <c r="C222">
        <v>4187</v>
      </c>
      <c r="D222" t="s">
        <v>541</v>
      </c>
      <c r="F222" t="s">
        <v>509</v>
      </c>
      <c r="G222" t="s">
        <v>36</v>
      </c>
      <c r="H222">
        <v>227110.44872326532</v>
      </c>
      <c r="I222">
        <v>0</v>
      </c>
      <c r="J222">
        <v>227110.44872326532</v>
      </c>
      <c r="K222">
        <v>3942313.082753934</v>
      </c>
      <c r="L222">
        <v>488094</v>
      </c>
      <c r="N222">
        <v>4430407.082753934</v>
      </c>
      <c r="O222">
        <v>0</v>
      </c>
      <c r="P222">
        <v>51677.2</v>
      </c>
      <c r="Q222">
        <v>0</v>
      </c>
      <c r="R222">
        <v>53415</v>
      </c>
      <c r="S222">
        <v>105092.2</v>
      </c>
      <c r="T222">
        <v>4535499.2827539342</v>
      </c>
      <c r="V222">
        <v>4762609.7314771991</v>
      </c>
      <c r="W222">
        <v>4234830.3100000005</v>
      </c>
      <c r="X222">
        <v>34264.800000000003</v>
      </c>
      <c r="AB222">
        <v>4269095.1100000003</v>
      </c>
      <c r="AC222">
        <v>493514.62147719879</v>
      </c>
      <c r="AD222">
        <v>158.97731410628572</v>
      </c>
      <c r="AE222">
        <v>493673.59879130509</v>
      </c>
      <c r="AF222">
        <v>266563.15006803977</v>
      </c>
      <c r="AG222">
        <v>227110.44872326532</v>
      </c>
      <c r="AH222">
        <v>227110.44872326532</v>
      </c>
      <c r="AI222">
        <v>221520.3541376967</v>
      </c>
      <c r="AJ222">
        <v>158.97731410628572</v>
      </c>
      <c r="AL222" t="s">
        <v>116</v>
      </c>
      <c r="AM222">
        <v>493673.59879130509</v>
      </c>
      <c r="AN222" t="s">
        <v>116</v>
      </c>
      <c r="AO222">
        <v>13</v>
      </c>
      <c r="AP222">
        <v>10</v>
      </c>
      <c r="AQ222">
        <v>0.10884658292604751</v>
      </c>
      <c r="AS222" t="s">
        <v>112</v>
      </c>
      <c r="AT222" t="s">
        <v>112</v>
      </c>
      <c r="AU222" t="s">
        <v>540</v>
      </c>
      <c r="AV222" t="s">
        <v>36</v>
      </c>
    </row>
    <row r="223" spans="1:48" x14ac:dyDescent="0.2">
      <c r="A223" t="s">
        <v>542</v>
      </c>
      <c r="B223">
        <v>4193</v>
      </c>
      <c r="C223">
        <v>4193</v>
      </c>
      <c r="D223" t="s">
        <v>543</v>
      </c>
      <c r="F223" t="s">
        <v>509</v>
      </c>
      <c r="G223" t="s">
        <v>115</v>
      </c>
      <c r="H223">
        <v>-204920.61551891547</v>
      </c>
      <c r="I223">
        <v>0</v>
      </c>
      <c r="J223">
        <v>-204920.61551891547</v>
      </c>
      <c r="K223">
        <v>3770956.0662121237</v>
      </c>
      <c r="L223">
        <v>394513</v>
      </c>
      <c r="N223">
        <v>4165469.0662121237</v>
      </c>
      <c r="O223">
        <v>19318.483333333334</v>
      </c>
      <c r="P223">
        <v>0</v>
      </c>
      <c r="Q223">
        <v>0</v>
      </c>
      <c r="R223">
        <v>93109</v>
      </c>
      <c r="S223">
        <v>112427.48333333334</v>
      </c>
      <c r="T223">
        <v>4277896.5495454567</v>
      </c>
      <c r="V223">
        <v>4072975.9340265412</v>
      </c>
      <c r="W223">
        <v>4195288.8499999996</v>
      </c>
      <c r="X223">
        <v>-14243</v>
      </c>
      <c r="AB223">
        <v>4181045.8499999996</v>
      </c>
      <c r="AC223">
        <v>-108069.91597345844</v>
      </c>
      <c r="AD223">
        <v>0</v>
      </c>
      <c r="AE223">
        <v>-108069.91597345844</v>
      </c>
      <c r="AF223">
        <v>96850.699545457028</v>
      </c>
      <c r="AG223">
        <v>-204920.61551891547</v>
      </c>
      <c r="AH223">
        <v>0</v>
      </c>
      <c r="AI223">
        <v>0</v>
      </c>
      <c r="AJ223">
        <v>0</v>
      </c>
      <c r="AL223" t="s">
        <v>111</v>
      </c>
      <c r="AM223">
        <v>-108069.91597345844</v>
      </c>
      <c r="AN223" t="s">
        <v>111</v>
      </c>
      <c r="AO223">
        <v>18</v>
      </c>
      <c r="AP223">
        <v>18</v>
      </c>
      <c r="AQ223">
        <v>-2.52623958344531E-2</v>
      </c>
      <c r="AS223" t="s">
        <v>112</v>
      </c>
      <c r="AT223" t="s">
        <v>117</v>
      </c>
      <c r="AU223" t="s">
        <v>542</v>
      </c>
      <c r="AV223" t="s">
        <v>36</v>
      </c>
    </row>
    <row r="224" spans="1:48" x14ac:dyDescent="0.2">
      <c r="A224" t="s">
        <v>544</v>
      </c>
      <c r="B224">
        <v>7016</v>
      </c>
      <c r="C224">
        <v>7016</v>
      </c>
      <c r="D224" t="s">
        <v>545</v>
      </c>
      <c r="F224" t="s">
        <v>546</v>
      </c>
      <c r="G224" t="s">
        <v>36</v>
      </c>
      <c r="H224">
        <v>-115823.62490330078</v>
      </c>
      <c r="I224">
        <v>0</v>
      </c>
      <c r="J224">
        <v>-115823.62490330078</v>
      </c>
      <c r="K224">
        <v>1460000</v>
      </c>
      <c r="L224">
        <v>152308.5690115355</v>
      </c>
      <c r="N224">
        <v>1612308.5690115355</v>
      </c>
      <c r="O224">
        <v>3669180.5522895632</v>
      </c>
      <c r="P224">
        <v>0</v>
      </c>
      <c r="Q224">
        <v>0</v>
      </c>
      <c r="R224">
        <v>51327.380000000005</v>
      </c>
      <c r="S224">
        <v>3720507.9322895631</v>
      </c>
      <c r="T224">
        <v>5332816.5013010986</v>
      </c>
      <c r="V224">
        <v>5216992.8763977978</v>
      </c>
      <c r="W224">
        <v>4655707.9800000004</v>
      </c>
      <c r="X224">
        <v>-4718.76</v>
      </c>
      <c r="AB224">
        <v>4650989.2200000007</v>
      </c>
      <c r="AC224">
        <v>566003.65639779717</v>
      </c>
      <c r="AD224">
        <v>0</v>
      </c>
      <c r="AE224">
        <v>566003.65639779717</v>
      </c>
      <c r="AF224">
        <v>681827.28130109794</v>
      </c>
      <c r="AG224">
        <v>-115823.62490330078</v>
      </c>
      <c r="AH224">
        <v>0</v>
      </c>
      <c r="AI224">
        <v>0</v>
      </c>
      <c r="AJ224">
        <v>0</v>
      </c>
      <c r="AL224" t="s">
        <v>116</v>
      </c>
      <c r="AM224">
        <v>566003.65639779717</v>
      </c>
      <c r="AN224" t="s">
        <v>116</v>
      </c>
      <c r="AO224">
        <v>4</v>
      </c>
      <c r="AP224">
        <v>12</v>
      </c>
      <c r="AQ224">
        <v>0.1061359707876136</v>
      </c>
      <c r="AS224" t="s">
        <v>112</v>
      </c>
      <c r="AT224" t="s">
        <v>112</v>
      </c>
      <c r="AU224" t="s">
        <v>544</v>
      </c>
      <c r="AV224" t="s">
        <v>36</v>
      </c>
    </row>
    <row r="225" spans="1:48" x14ac:dyDescent="0.2">
      <c r="A225" t="s">
        <v>547</v>
      </c>
      <c r="B225">
        <v>7052</v>
      </c>
      <c r="C225">
        <v>7052</v>
      </c>
      <c r="D225" t="s">
        <v>548</v>
      </c>
      <c r="F225" t="s">
        <v>546</v>
      </c>
      <c r="G225" t="s">
        <v>36</v>
      </c>
      <c r="H225">
        <v>214626.24248726846</v>
      </c>
      <c r="I225">
        <v>0</v>
      </c>
      <c r="J225">
        <v>214626.24248726846</v>
      </c>
      <c r="K225">
        <v>830000</v>
      </c>
      <c r="L225">
        <v>130360.28755669683</v>
      </c>
      <c r="N225">
        <v>960360.2875566968</v>
      </c>
      <c r="O225">
        <v>938988.39859035437</v>
      </c>
      <c r="P225">
        <v>0</v>
      </c>
      <c r="Q225">
        <v>0</v>
      </c>
      <c r="R225">
        <v>10780</v>
      </c>
      <c r="S225">
        <v>949768.39859035437</v>
      </c>
      <c r="T225">
        <v>1910128.6861470512</v>
      </c>
      <c r="V225">
        <v>2124754.9286343195</v>
      </c>
      <c r="W225">
        <v>1718823.22</v>
      </c>
      <c r="X225">
        <v>-2970.7</v>
      </c>
      <c r="AB225">
        <v>1715852.52</v>
      </c>
      <c r="AC225">
        <v>408902.40863431944</v>
      </c>
      <c r="AD225">
        <v>150.23836974108792</v>
      </c>
      <c r="AE225">
        <v>409052.64700406051</v>
      </c>
      <c r="AF225">
        <v>194426.40451679204</v>
      </c>
      <c r="AG225">
        <v>214626.24248726846</v>
      </c>
      <c r="AH225">
        <v>214626.24248726846</v>
      </c>
      <c r="AI225">
        <v>48018.014377834843</v>
      </c>
      <c r="AJ225">
        <v>150.23836974108792</v>
      </c>
      <c r="AL225" t="s">
        <v>116</v>
      </c>
      <c r="AM225">
        <v>409052.64700406051</v>
      </c>
      <c r="AN225" t="s">
        <v>116</v>
      </c>
      <c r="AO225">
        <v>9</v>
      </c>
      <c r="AP225">
        <v>5</v>
      </c>
      <c r="AQ225">
        <v>0.2141492612359886</v>
      </c>
      <c r="AS225" t="s">
        <v>112</v>
      </c>
      <c r="AT225" t="s">
        <v>112</v>
      </c>
      <c r="AU225" t="s">
        <v>547</v>
      </c>
      <c r="AV225" t="s">
        <v>36</v>
      </c>
    </row>
    <row r="226" spans="1:48" x14ac:dyDescent="0.2">
      <c r="A226" t="s">
        <v>549</v>
      </c>
      <c r="B226">
        <v>7030</v>
      </c>
      <c r="C226">
        <v>7030</v>
      </c>
      <c r="D226" t="s">
        <v>550</v>
      </c>
      <c r="F226" t="s">
        <v>546</v>
      </c>
      <c r="G226" t="s">
        <v>36</v>
      </c>
      <c r="H226">
        <v>149976.11206751681</v>
      </c>
      <c r="I226">
        <v>0</v>
      </c>
      <c r="J226">
        <v>149976.11206751681</v>
      </c>
      <c r="K226">
        <v>600000</v>
      </c>
      <c r="L226">
        <v>78857.248959974619</v>
      </c>
      <c r="N226">
        <v>678857.24895997462</v>
      </c>
      <c r="O226">
        <v>763414.4426507341</v>
      </c>
      <c r="P226">
        <v>0</v>
      </c>
      <c r="Q226">
        <v>0</v>
      </c>
      <c r="R226">
        <v>27606.989999999998</v>
      </c>
      <c r="S226">
        <v>791021.43265073409</v>
      </c>
      <c r="T226">
        <v>1469878.6816107086</v>
      </c>
      <c r="V226">
        <v>1619854.7936782255</v>
      </c>
      <c r="W226">
        <v>1245739.83</v>
      </c>
      <c r="X226">
        <v>-3365</v>
      </c>
      <c r="AB226">
        <v>1242374.83</v>
      </c>
      <c r="AC226">
        <v>377479.96367822541</v>
      </c>
      <c r="AD226">
        <v>104.98327844726177</v>
      </c>
      <c r="AE226">
        <v>377584.94695667265</v>
      </c>
      <c r="AF226">
        <v>227608.83488915584</v>
      </c>
      <c r="AG226">
        <v>149976.11206751681</v>
      </c>
      <c r="AH226">
        <v>149976.11206751681</v>
      </c>
      <c r="AI226">
        <v>33942.862447998734</v>
      </c>
      <c r="AJ226">
        <v>104.98327844726177</v>
      </c>
      <c r="AL226" t="s">
        <v>116</v>
      </c>
      <c r="AM226">
        <v>377584.94695667265</v>
      </c>
      <c r="AN226" t="s">
        <v>116</v>
      </c>
      <c r="AO226">
        <v>10</v>
      </c>
      <c r="AP226">
        <v>1</v>
      </c>
      <c r="AQ226">
        <v>0.25688170845699393</v>
      </c>
      <c r="AS226" t="s">
        <v>112</v>
      </c>
      <c r="AT226" t="s">
        <v>112</v>
      </c>
      <c r="AU226" t="s">
        <v>549</v>
      </c>
      <c r="AV226" t="s">
        <v>36</v>
      </c>
    </row>
    <row r="227" spans="1:48" x14ac:dyDescent="0.2">
      <c r="A227" t="s">
        <v>551</v>
      </c>
      <c r="B227">
        <v>7051</v>
      </c>
      <c r="C227">
        <v>7051</v>
      </c>
      <c r="D227" t="s">
        <v>552</v>
      </c>
      <c r="F227" t="s">
        <v>546</v>
      </c>
      <c r="G227" t="s">
        <v>115</v>
      </c>
      <c r="H227">
        <v>274864.72268365067</v>
      </c>
      <c r="I227">
        <v>0</v>
      </c>
      <c r="J227">
        <v>274864.72268365067</v>
      </c>
      <c r="K227">
        <v>1100000</v>
      </c>
      <c r="L227">
        <v>183542.19608959887</v>
      </c>
      <c r="N227">
        <v>1283542.1960895988</v>
      </c>
      <c r="O227">
        <v>899298</v>
      </c>
      <c r="P227">
        <v>0</v>
      </c>
      <c r="Q227">
        <v>0</v>
      </c>
      <c r="R227">
        <v>15680</v>
      </c>
      <c r="S227">
        <v>914978</v>
      </c>
      <c r="T227">
        <v>2198520.1960895988</v>
      </c>
      <c r="V227">
        <v>2473384.9187732497</v>
      </c>
      <c r="W227">
        <v>2140046.59</v>
      </c>
      <c r="X227">
        <v>0</v>
      </c>
      <c r="AB227">
        <v>2140046.59</v>
      </c>
      <c r="AC227">
        <v>333338.32877324987</v>
      </c>
      <c r="AD227">
        <v>0</v>
      </c>
      <c r="AE227">
        <v>333338.32877324987</v>
      </c>
      <c r="AF227">
        <v>58473.606089599198</v>
      </c>
      <c r="AG227">
        <v>274864.72268365067</v>
      </c>
      <c r="AH227">
        <v>0</v>
      </c>
      <c r="AI227">
        <v>0</v>
      </c>
      <c r="AJ227">
        <v>0</v>
      </c>
      <c r="AL227" t="s">
        <v>116</v>
      </c>
      <c r="AM227">
        <v>333338.32877324987</v>
      </c>
      <c r="AN227" t="s">
        <v>116</v>
      </c>
      <c r="AO227">
        <v>12</v>
      </c>
      <c r="AP227">
        <v>10</v>
      </c>
      <c r="AQ227">
        <v>0.15161940716584843</v>
      </c>
      <c r="AS227" t="s">
        <v>112</v>
      </c>
      <c r="AT227" t="s">
        <v>117</v>
      </c>
      <c r="AU227" t="s">
        <v>551</v>
      </c>
      <c r="AV227" t="s">
        <v>36</v>
      </c>
    </row>
    <row r="228" spans="1:48" x14ac:dyDescent="0.2">
      <c r="A228" t="s">
        <v>553</v>
      </c>
      <c r="B228">
        <v>7035</v>
      </c>
      <c r="C228">
        <v>7035</v>
      </c>
      <c r="D228" t="s">
        <v>554</v>
      </c>
      <c r="F228" t="s">
        <v>546</v>
      </c>
      <c r="G228" t="s">
        <v>36</v>
      </c>
      <c r="H228">
        <v>551916.90278770134</v>
      </c>
      <c r="I228">
        <v>0</v>
      </c>
      <c r="J228">
        <v>551916.90278770134</v>
      </c>
      <c r="K228">
        <v>1480000</v>
      </c>
      <c r="L228">
        <v>228926.70313426506</v>
      </c>
      <c r="N228">
        <v>1708926.703134265</v>
      </c>
      <c r="O228">
        <v>854586.05557603517</v>
      </c>
      <c r="P228">
        <v>0</v>
      </c>
      <c r="Q228">
        <v>0</v>
      </c>
      <c r="R228">
        <v>46469</v>
      </c>
      <c r="S228">
        <v>901055.05557603517</v>
      </c>
      <c r="T228">
        <v>2609981.7587103001</v>
      </c>
      <c r="V228">
        <v>3161898.6614980013</v>
      </c>
      <c r="W228">
        <v>2607109.9300000002</v>
      </c>
      <c r="X228">
        <v>0</v>
      </c>
      <c r="AB228">
        <v>2607109.9300000002</v>
      </c>
      <c r="AC228">
        <v>554788.73149800114</v>
      </c>
      <c r="AD228">
        <v>386.34183195139093</v>
      </c>
      <c r="AE228">
        <v>555175.07332995255</v>
      </c>
      <c r="AF228">
        <v>3258.1705422512023</v>
      </c>
      <c r="AG228">
        <v>551916.90278770134</v>
      </c>
      <c r="AH228">
        <v>551916.90278770134</v>
      </c>
      <c r="AI228">
        <v>85446.335156713263</v>
      </c>
      <c r="AJ228">
        <v>386.34183195139093</v>
      </c>
      <c r="AL228" t="s">
        <v>116</v>
      </c>
      <c r="AM228">
        <v>555175.07332995255</v>
      </c>
      <c r="AN228" t="s">
        <v>116</v>
      </c>
      <c r="AO228">
        <v>5</v>
      </c>
      <c r="AP228">
        <v>6</v>
      </c>
      <c r="AQ228">
        <v>0.21271224271095576</v>
      </c>
      <c r="AS228" t="s">
        <v>112</v>
      </c>
      <c r="AT228" t="s">
        <v>112</v>
      </c>
      <c r="AU228" t="s">
        <v>553</v>
      </c>
      <c r="AV228" t="s">
        <v>36</v>
      </c>
    </row>
    <row r="229" spans="1:48" x14ac:dyDescent="0.2">
      <c r="A229" t="s">
        <v>555</v>
      </c>
      <c r="B229">
        <v>7050</v>
      </c>
      <c r="C229">
        <v>7050</v>
      </c>
      <c r="D229" t="s">
        <v>556</v>
      </c>
      <c r="F229" t="s">
        <v>546</v>
      </c>
      <c r="G229" t="s">
        <v>36</v>
      </c>
      <c r="H229">
        <v>292656.5059410971</v>
      </c>
      <c r="I229">
        <v>0</v>
      </c>
      <c r="J229">
        <v>292656.5059410971</v>
      </c>
      <c r="K229">
        <v>1010000</v>
      </c>
      <c r="L229">
        <v>111217.53781381027</v>
      </c>
      <c r="N229">
        <v>1121217.5378138102</v>
      </c>
      <c r="O229">
        <v>1554073.2859056613</v>
      </c>
      <c r="P229">
        <v>0</v>
      </c>
      <c r="Q229">
        <v>0</v>
      </c>
      <c r="R229">
        <v>21221.48</v>
      </c>
      <c r="S229">
        <v>1575294.7659056613</v>
      </c>
      <c r="T229">
        <v>2696512.3037194712</v>
      </c>
      <c r="V229">
        <v>2989168.8096605684</v>
      </c>
      <c r="W229">
        <v>2499801.0300000003</v>
      </c>
      <c r="X229">
        <v>-12213</v>
      </c>
      <c r="AB229">
        <v>2487588.0300000003</v>
      </c>
      <c r="AC229">
        <v>501580.77966056811</v>
      </c>
      <c r="AD229">
        <v>204.85955415876799</v>
      </c>
      <c r="AE229">
        <v>501785.63921472686</v>
      </c>
      <c r="AF229">
        <v>209129.13327362976</v>
      </c>
      <c r="AG229">
        <v>292656.5059410971</v>
      </c>
      <c r="AH229">
        <v>292656.5059410971</v>
      </c>
      <c r="AI229">
        <v>56060.87689069051</v>
      </c>
      <c r="AJ229">
        <v>204.85955415876799</v>
      </c>
      <c r="AL229" t="s">
        <v>116</v>
      </c>
      <c r="AM229">
        <v>501785.63921472686</v>
      </c>
      <c r="AN229" t="s">
        <v>116</v>
      </c>
      <c r="AO229">
        <v>7</v>
      </c>
      <c r="AP229">
        <v>8</v>
      </c>
      <c r="AQ229">
        <v>0.18608690882759257</v>
      </c>
      <c r="AS229" t="s">
        <v>112</v>
      </c>
      <c r="AT229" t="s">
        <v>112</v>
      </c>
      <c r="AU229" t="s">
        <v>555</v>
      </c>
      <c r="AV229" t="s">
        <v>36</v>
      </c>
    </row>
    <row r="230" spans="1:48" x14ac:dyDescent="0.2">
      <c r="A230" t="s">
        <v>557</v>
      </c>
      <c r="B230">
        <v>7006</v>
      </c>
      <c r="C230">
        <v>7006</v>
      </c>
      <c r="D230" t="s">
        <v>558</v>
      </c>
      <c r="F230" t="s">
        <v>546</v>
      </c>
      <c r="G230" t="s">
        <v>36</v>
      </c>
      <c r="H230">
        <v>67664.417070517899</v>
      </c>
      <c r="I230">
        <v>0</v>
      </c>
      <c r="J230">
        <v>67664.417070517899</v>
      </c>
      <c r="K230">
        <v>1250000</v>
      </c>
      <c r="L230">
        <v>197637.38152153953</v>
      </c>
      <c r="N230">
        <v>1447637.3815215395</v>
      </c>
      <c r="O230">
        <v>1521229.9748565832</v>
      </c>
      <c r="P230">
        <v>0</v>
      </c>
      <c r="Q230">
        <v>0</v>
      </c>
      <c r="R230">
        <v>19632</v>
      </c>
      <c r="S230">
        <v>1540861.9748565832</v>
      </c>
      <c r="T230">
        <v>2988499.3563781227</v>
      </c>
      <c r="V230">
        <v>3056163.7734486405</v>
      </c>
      <c r="W230">
        <v>2775507.4</v>
      </c>
      <c r="X230">
        <v>0</v>
      </c>
      <c r="AB230">
        <v>2775507.4</v>
      </c>
      <c r="AC230">
        <v>280656.37344864057</v>
      </c>
      <c r="AD230">
        <v>47.36509194936253</v>
      </c>
      <c r="AE230">
        <v>280703.73854058993</v>
      </c>
      <c r="AF230">
        <v>213039.32147007203</v>
      </c>
      <c r="AG230">
        <v>67664.417070517899</v>
      </c>
      <c r="AH230">
        <v>67664.417070517899</v>
      </c>
      <c r="AI230">
        <v>72381.869076076982</v>
      </c>
      <c r="AJ230">
        <v>47.36509194936253</v>
      </c>
      <c r="AL230" t="s">
        <v>116</v>
      </c>
      <c r="AM230">
        <v>280703.73854058993</v>
      </c>
      <c r="AN230" t="s">
        <v>116</v>
      </c>
      <c r="AO230">
        <v>14</v>
      </c>
      <c r="AP230">
        <v>13</v>
      </c>
      <c r="AQ230">
        <v>9.392799029436151E-2</v>
      </c>
      <c r="AS230" t="s">
        <v>112</v>
      </c>
      <c r="AT230" t="s">
        <v>112</v>
      </c>
      <c r="AU230" t="s">
        <v>557</v>
      </c>
      <c r="AV230" t="s">
        <v>36</v>
      </c>
    </row>
    <row r="231" spans="1:48" x14ac:dyDescent="0.2">
      <c r="A231" t="s">
        <v>559</v>
      </c>
      <c r="B231">
        <v>7026</v>
      </c>
      <c r="C231">
        <v>7026</v>
      </c>
      <c r="D231" t="s">
        <v>560</v>
      </c>
      <c r="F231" t="s">
        <v>546</v>
      </c>
      <c r="G231" t="s">
        <v>36</v>
      </c>
      <c r="H231">
        <v>-689281.58659262303</v>
      </c>
      <c r="I231">
        <v>195412.89</v>
      </c>
      <c r="J231">
        <v>-493868.69659262302</v>
      </c>
      <c r="K231">
        <v>1100000</v>
      </c>
      <c r="L231">
        <v>227755.60795627331</v>
      </c>
      <c r="N231">
        <v>1327755.6079562732</v>
      </c>
      <c r="O231">
        <v>1654516.6007888583</v>
      </c>
      <c r="P231">
        <v>0</v>
      </c>
      <c r="Q231">
        <v>0</v>
      </c>
      <c r="R231">
        <v>18480</v>
      </c>
      <c r="S231">
        <v>1672996.6007888583</v>
      </c>
      <c r="T231">
        <v>3000752.2087451313</v>
      </c>
      <c r="V231">
        <v>2506883.5121525084</v>
      </c>
      <c r="W231">
        <v>3479143.6399999997</v>
      </c>
      <c r="X231">
        <v>0</v>
      </c>
      <c r="AB231">
        <v>3479143.6399999997</v>
      </c>
      <c r="AC231">
        <v>-972260.1278474913</v>
      </c>
      <c r="AD231">
        <v>0</v>
      </c>
      <c r="AE231">
        <v>-972260.1278474913</v>
      </c>
      <c r="AF231">
        <v>-478391.43125486828</v>
      </c>
      <c r="AG231">
        <v>-493868.69659262302</v>
      </c>
      <c r="AH231">
        <v>0</v>
      </c>
      <c r="AI231">
        <v>0</v>
      </c>
      <c r="AJ231">
        <v>0</v>
      </c>
      <c r="AL231" t="s">
        <v>111</v>
      </c>
      <c r="AM231">
        <v>-972260.1278474913</v>
      </c>
      <c r="AN231" t="s">
        <v>111</v>
      </c>
      <c r="AO231">
        <v>21</v>
      </c>
      <c r="AP231">
        <v>22</v>
      </c>
      <c r="AQ231">
        <v>-0.32400546936665442</v>
      </c>
      <c r="AS231" t="s">
        <v>112</v>
      </c>
      <c r="AT231" t="s">
        <v>112</v>
      </c>
      <c r="AU231" t="s">
        <v>559</v>
      </c>
      <c r="AV231" t="s">
        <v>36</v>
      </c>
    </row>
    <row r="232" spans="1:48" x14ac:dyDescent="0.2">
      <c r="A232" t="s">
        <v>561</v>
      </c>
      <c r="B232">
        <v>7053</v>
      </c>
      <c r="C232">
        <v>7053</v>
      </c>
      <c r="D232" t="s">
        <v>562</v>
      </c>
      <c r="F232" t="s">
        <v>546</v>
      </c>
      <c r="G232" t="s">
        <v>36</v>
      </c>
      <c r="H232">
        <v>258283.83614333181</v>
      </c>
      <c r="I232">
        <v>0</v>
      </c>
      <c r="J232">
        <v>258283.83614333181</v>
      </c>
      <c r="K232">
        <v>1090000</v>
      </c>
      <c r="L232">
        <v>116426.45653446813</v>
      </c>
      <c r="N232">
        <v>1206426.4565344681</v>
      </c>
      <c r="O232">
        <v>1084572.734199055</v>
      </c>
      <c r="P232">
        <v>0</v>
      </c>
      <c r="Q232">
        <v>0</v>
      </c>
      <c r="R232">
        <v>56141.42</v>
      </c>
      <c r="S232">
        <v>1140714.1541990549</v>
      </c>
      <c r="T232">
        <v>2347140.610733523</v>
      </c>
      <c r="V232">
        <v>2605424.4468768546</v>
      </c>
      <c r="W232">
        <v>2247252.1</v>
      </c>
      <c r="X232">
        <v>0</v>
      </c>
      <c r="AB232">
        <v>2247252.1</v>
      </c>
      <c r="AC232">
        <v>358172.34687685454</v>
      </c>
      <c r="AD232">
        <v>180.79868530033224</v>
      </c>
      <c r="AE232">
        <v>358353.14556215488</v>
      </c>
      <c r="AF232">
        <v>100069.30941882308</v>
      </c>
      <c r="AG232">
        <v>258283.83614333181</v>
      </c>
      <c r="AH232">
        <v>258283.83614333181</v>
      </c>
      <c r="AI232">
        <v>60321.322826723408</v>
      </c>
      <c r="AJ232">
        <v>180.79868530033224</v>
      </c>
      <c r="AL232" t="s">
        <v>116</v>
      </c>
      <c r="AM232">
        <v>358353.14556215488</v>
      </c>
      <c r="AN232" t="s">
        <v>116</v>
      </c>
      <c r="AO232">
        <v>11</v>
      </c>
      <c r="AP232">
        <v>9</v>
      </c>
      <c r="AQ232">
        <v>0.1526764710743781</v>
      </c>
      <c r="AS232" t="s">
        <v>112</v>
      </c>
      <c r="AT232" t="s">
        <v>112</v>
      </c>
      <c r="AU232" t="s">
        <v>561</v>
      </c>
      <c r="AV232" t="s">
        <v>36</v>
      </c>
    </row>
    <row r="233" spans="1:48" x14ac:dyDescent="0.2">
      <c r="A233" t="s">
        <v>563</v>
      </c>
      <c r="B233">
        <v>7060</v>
      </c>
      <c r="C233">
        <v>7060</v>
      </c>
      <c r="D233" t="s">
        <v>564</v>
      </c>
      <c r="F233" t="s">
        <v>546</v>
      </c>
      <c r="G233" t="s">
        <v>36</v>
      </c>
      <c r="H233">
        <v>96441.213631179169</v>
      </c>
      <c r="I233">
        <v>0</v>
      </c>
      <c r="J233">
        <v>96441.213631179169</v>
      </c>
      <c r="K233">
        <v>1130000</v>
      </c>
      <c r="L233">
        <v>159863.26068912935</v>
      </c>
      <c r="N233">
        <v>1289863.2606891294</v>
      </c>
      <c r="O233">
        <v>716311.05752490694</v>
      </c>
      <c r="P233">
        <v>0</v>
      </c>
      <c r="Q233">
        <v>0</v>
      </c>
      <c r="R233">
        <v>24774</v>
      </c>
      <c r="S233">
        <v>741085.05752490694</v>
      </c>
      <c r="T233">
        <v>2030948.3182140363</v>
      </c>
      <c r="V233">
        <v>2127389.5318452152</v>
      </c>
      <c r="W233">
        <v>1857371.59</v>
      </c>
      <c r="X233">
        <v>0</v>
      </c>
      <c r="AB233">
        <v>1857371.59</v>
      </c>
      <c r="AC233">
        <v>270017.94184521516</v>
      </c>
      <c r="AD233">
        <v>67.508849541825413</v>
      </c>
      <c r="AE233">
        <v>270085.45069475699</v>
      </c>
      <c r="AF233">
        <v>173644.23706357781</v>
      </c>
      <c r="AG233">
        <v>96441.213631179169</v>
      </c>
      <c r="AH233">
        <v>96441.213631179169</v>
      </c>
      <c r="AI233">
        <v>64493.163034456469</v>
      </c>
      <c r="AJ233">
        <v>67.508849541825413</v>
      </c>
      <c r="AL233" t="s">
        <v>116</v>
      </c>
      <c r="AM233">
        <v>270085.45069475699</v>
      </c>
      <c r="AN233" t="s">
        <v>116</v>
      </c>
      <c r="AO233">
        <v>15</v>
      </c>
      <c r="AP233">
        <v>11</v>
      </c>
      <c r="AQ233">
        <v>0.13298489590924856</v>
      </c>
      <c r="AS233" t="s">
        <v>112</v>
      </c>
      <c r="AT233" t="s">
        <v>112</v>
      </c>
      <c r="AU233" t="s">
        <v>563</v>
      </c>
      <c r="AV233" t="s">
        <v>36</v>
      </c>
    </row>
    <row r="234" spans="1:48" x14ac:dyDescent="0.2">
      <c r="A234" t="s">
        <v>565</v>
      </c>
      <c r="B234">
        <v>7062</v>
      </c>
      <c r="C234">
        <v>7062</v>
      </c>
      <c r="D234" t="s">
        <v>566</v>
      </c>
      <c r="F234" t="s">
        <v>546</v>
      </c>
      <c r="G234" t="s">
        <v>36</v>
      </c>
      <c r="H234">
        <v>-474193.98862671945</v>
      </c>
      <c r="I234">
        <v>0</v>
      </c>
      <c r="J234">
        <v>-474193.98862671945</v>
      </c>
      <c r="K234">
        <v>1180000</v>
      </c>
      <c r="L234">
        <v>184358.36549595135</v>
      </c>
      <c r="N234">
        <v>1364358.3654959514</v>
      </c>
      <c r="O234">
        <v>2151016.4665557789</v>
      </c>
      <c r="P234">
        <v>0</v>
      </c>
      <c r="Q234">
        <v>0</v>
      </c>
      <c r="R234">
        <v>30410</v>
      </c>
      <c r="S234">
        <v>2181426.4665557789</v>
      </c>
      <c r="T234">
        <v>3545784.8320517302</v>
      </c>
      <c r="V234">
        <v>3071590.8434250108</v>
      </c>
      <c r="W234">
        <v>3350789.52</v>
      </c>
      <c r="X234">
        <v>0</v>
      </c>
      <c r="AB234">
        <v>3350789.52</v>
      </c>
      <c r="AC234">
        <v>-279198.67657498922</v>
      </c>
      <c r="AD234">
        <v>0</v>
      </c>
      <c r="AE234">
        <v>-279198.67657498922</v>
      </c>
      <c r="AF234">
        <v>194995.31205173023</v>
      </c>
      <c r="AG234">
        <v>-474193.98862671945</v>
      </c>
      <c r="AH234">
        <v>0</v>
      </c>
      <c r="AI234">
        <v>0</v>
      </c>
      <c r="AJ234">
        <v>0</v>
      </c>
      <c r="AL234" t="s">
        <v>111</v>
      </c>
      <c r="AM234">
        <v>-279198.67657498922</v>
      </c>
      <c r="AN234" t="s">
        <v>111</v>
      </c>
      <c r="AO234">
        <v>19</v>
      </c>
      <c r="AP234">
        <v>19</v>
      </c>
      <c r="AQ234">
        <v>-7.8741009339090076E-2</v>
      </c>
      <c r="AS234" t="s">
        <v>112</v>
      </c>
      <c r="AT234" t="s">
        <v>112</v>
      </c>
      <c r="AU234" t="s">
        <v>565</v>
      </c>
      <c r="AV234" t="s">
        <v>36</v>
      </c>
    </row>
    <row r="235" spans="1:48" x14ac:dyDescent="0.2">
      <c r="A235" t="s">
        <v>567</v>
      </c>
      <c r="B235">
        <v>7012</v>
      </c>
      <c r="C235">
        <v>7012</v>
      </c>
      <c r="D235" t="s">
        <v>568</v>
      </c>
      <c r="F235" t="s">
        <v>546</v>
      </c>
      <c r="G235" t="s">
        <v>36</v>
      </c>
      <c r="H235">
        <v>-130294.61540530296</v>
      </c>
      <c r="I235">
        <v>0</v>
      </c>
      <c r="J235">
        <v>-130294.61540530296</v>
      </c>
      <c r="K235">
        <v>610000</v>
      </c>
      <c r="L235">
        <v>120761.89106101295</v>
      </c>
      <c r="N235">
        <v>730761.89106101298</v>
      </c>
      <c r="O235">
        <v>526886.80495392904</v>
      </c>
      <c r="P235">
        <v>0</v>
      </c>
      <c r="Q235">
        <v>0</v>
      </c>
      <c r="R235">
        <v>29375</v>
      </c>
      <c r="S235">
        <v>556261.80495392904</v>
      </c>
      <c r="T235">
        <v>1287023.6960149421</v>
      </c>
      <c r="V235">
        <v>1156729.0806096392</v>
      </c>
      <c r="W235">
        <v>1151559.27</v>
      </c>
      <c r="X235">
        <v>-5998</v>
      </c>
      <c r="AB235">
        <v>1145561.27</v>
      </c>
      <c r="AC235">
        <v>11167.810609639157</v>
      </c>
      <c r="AD235">
        <v>0</v>
      </c>
      <c r="AE235">
        <v>11167.810609639157</v>
      </c>
      <c r="AF235">
        <v>141462.42601494212</v>
      </c>
      <c r="AG235">
        <v>-130294.61540530296</v>
      </c>
      <c r="AH235">
        <v>0</v>
      </c>
      <c r="AI235">
        <v>0</v>
      </c>
      <c r="AJ235">
        <v>0</v>
      </c>
      <c r="AL235" t="s">
        <v>116</v>
      </c>
      <c r="AM235">
        <v>11167.810609639157</v>
      </c>
      <c r="AN235" t="s">
        <v>116</v>
      </c>
      <c r="AO235">
        <v>17</v>
      </c>
      <c r="AP235">
        <v>17</v>
      </c>
      <c r="AQ235">
        <v>8.6772377573299166E-3</v>
      </c>
      <c r="AS235" t="s">
        <v>112</v>
      </c>
      <c r="AT235" t="s">
        <v>112</v>
      </c>
      <c r="AU235" t="s">
        <v>567</v>
      </c>
      <c r="AV235" t="s">
        <v>36</v>
      </c>
    </row>
    <row r="236" spans="1:48" x14ac:dyDescent="0.2">
      <c r="A236" t="s">
        <v>569</v>
      </c>
      <c r="B236">
        <v>7040</v>
      </c>
      <c r="C236">
        <v>7040</v>
      </c>
      <c r="D236" t="s">
        <v>570</v>
      </c>
      <c r="F236" t="s">
        <v>546</v>
      </c>
      <c r="G236" t="s">
        <v>36</v>
      </c>
      <c r="H236">
        <v>-1863909.2504466837</v>
      </c>
      <c r="I236">
        <v>0</v>
      </c>
      <c r="J236">
        <v>-1863909.2504466837</v>
      </c>
      <c r="K236">
        <v>2970000</v>
      </c>
      <c r="L236">
        <v>361979.62650230946</v>
      </c>
      <c r="N236">
        <v>3331979.6265023095</v>
      </c>
      <c r="O236">
        <v>3474557.6797832912</v>
      </c>
      <c r="P236">
        <v>0</v>
      </c>
      <c r="Q236">
        <v>0</v>
      </c>
      <c r="R236">
        <v>70838.850000000006</v>
      </c>
      <c r="S236">
        <v>3545396.5297832913</v>
      </c>
      <c r="T236">
        <v>6877376.1562856007</v>
      </c>
      <c r="V236">
        <v>5013466.905838917</v>
      </c>
      <c r="W236">
        <v>6156710.5499999998</v>
      </c>
      <c r="X236">
        <v>0</v>
      </c>
      <c r="AB236">
        <v>6156710.5499999998</v>
      </c>
      <c r="AC236">
        <v>-1143243.6441610828</v>
      </c>
      <c r="AD236">
        <v>0</v>
      </c>
      <c r="AE236">
        <v>-1143243.6441610828</v>
      </c>
      <c r="AF236">
        <v>720665.60628560092</v>
      </c>
      <c r="AG236">
        <v>-1863909.2504466837</v>
      </c>
      <c r="AH236">
        <v>0</v>
      </c>
      <c r="AI236">
        <v>0</v>
      </c>
      <c r="AJ236">
        <v>0</v>
      </c>
      <c r="AL236" t="s">
        <v>111</v>
      </c>
      <c r="AM236">
        <v>-1143243.6441610828</v>
      </c>
      <c r="AN236" t="s">
        <v>111</v>
      </c>
      <c r="AO236">
        <v>22</v>
      </c>
      <c r="AP236">
        <v>20</v>
      </c>
      <c r="AQ236">
        <v>-0.16623253086370904</v>
      </c>
      <c r="AS236" t="s">
        <v>112</v>
      </c>
      <c r="AT236" t="s">
        <v>112</v>
      </c>
      <c r="AU236" t="s">
        <v>569</v>
      </c>
      <c r="AV236" t="s">
        <v>36</v>
      </c>
    </row>
    <row r="237" spans="1:48" x14ac:dyDescent="0.2">
      <c r="A237" t="s">
        <v>571</v>
      </c>
      <c r="B237">
        <v>7045</v>
      </c>
      <c r="C237">
        <v>7045</v>
      </c>
      <c r="D237" t="s">
        <v>572</v>
      </c>
      <c r="F237" t="s">
        <v>546</v>
      </c>
      <c r="G237" t="s">
        <v>36</v>
      </c>
      <c r="H237">
        <v>564570.85274357931</v>
      </c>
      <c r="I237">
        <v>0</v>
      </c>
      <c r="J237">
        <v>564570.85274357931</v>
      </c>
      <c r="K237">
        <v>1920000</v>
      </c>
      <c r="L237">
        <v>271762.90689468326</v>
      </c>
      <c r="N237">
        <v>2191762.9068946834</v>
      </c>
      <c r="O237">
        <v>1760770.1232911691</v>
      </c>
      <c r="P237">
        <v>0</v>
      </c>
      <c r="Q237">
        <v>0</v>
      </c>
      <c r="R237">
        <v>35230</v>
      </c>
      <c r="S237">
        <v>1796000.1232911691</v>
      </c>
      <c r="T237">
        <v>3987763.0301858522</v>
      </c>
      <c r="V237">
        <v>4552333.8829294313</v>
      </c>
      <c r="W237">
        <v>3708319.93</v>
      </c>
      <c r="X237">
        <v>-19845</v>
      </c>
      <c r="AB237">
        <v>3688474.93</v>
      </c>
      <c r="AC237">
        <v>863858.95292943111</v>
      </c>
      <c r="AD237">
        <v>531.28405528636461</v>
      </c>
      <c r="AE237">
        <v>864390.23698471743</v>
      </c>
      <c r="AF237">
        <v>299819.38424113812</v>
      </c>
      <c r="AG237">
        <v>564570.85274357931</v>
      </c>
      <c r="AH237">
        <v>564570.85274357931</v>
      </c>
      <c r="AI237">
        <v>109588.14534473418</v>
      </c>
      <c r="AJ237">
        <v>395.19959692050548</v>
      </c>
      <c r="AL237" t="s">
        <v>116</v>
      </c>
      <c r="AM237">
        <v>864390.23698471743</v>
      </c>
      <c r="AN237" t="s">
        <v>116</v>
      </c>
      <c r="AO237">
        <v>3</v>
      </c>
      <c r="AP237">
        <v>3</v>
      </c>
      <c r="AQ237">
        <v>0.2167606827290417</v>
      </c>
      <c r="AS237" t="s">
        <v>112</v>
      </c>
      <c r="AT237" t="s">
        <v>112</v>
      </c>
      <c r="AU237" t="s">
        <v>571</v>
      </c>
      <c r="AV237" t="s">
        <v>36</v>
      </c>
    </row>
    <row r="238" spans="1:48" x14ac:dyDescent="0.2">
      <c r="A238" t="s">
        <v>573</v>
      </c>
      <c r="B238">
        <v>7034</v>
      </c>
      <c r="C238">
        <v>7034</v>
      </c>
      <c r="D238" t="s">
        <v>574</v>
      </c>
      <c r="F238" t="s">
        <v>546</v>
      </c>
      <c r="G238" t="s">
        <v>36</v>
      </c>
      <c r="H238">
        <v>22818.134069082949</v>
      </c>
      <c r="I238">
        <v>0</v>
      </c>
      <c r="J238">
        <v>22818.134069082949</v>
      </c>
      <c r="K238">
        <v>850000</v>
      </c>
      <c r="L238">
        <v>130717.46223473345</v>
      </c>
      <c r="N238">
        <v>980717.46223473339</v>
      </c>
      <c r="O238">
        <v>971745.77532584779</v>
      </c>
      <c r="P238">
        <v>0</v>
      </c>
      <c r="Q238">
        <v>0</v>
      </c>
      <c r="R238">
        <v>28698.82</v>
      </c>
      <c r="S238">
        <v>1000444.5953258477</v>
      </c>
      <c r="T238">
        <v>1981162.0575605812</v>
      </c>
      <c r="V238">
        <v>2003980.1916296643</v>
      </c>
      <c r="W238">
        <v>1882654.74</v>
      </c>
      <c r="X238">
        <v>-2772.19</v>
      </c>
      <c r="AB238">
        <v>1879882.55</v>
      </c>
      <c r="AC238">
        <v>124097.64162966423</v>
      </c>
      <c r="AD238">
        <v>15.972693848358064</v>
      </c>
      <c r="AE238">
        <v>124113.61432351258</v>
      </c>
      <c r="AF238">
        <v>101295.48025442963</v>
      </c>
      <c r="AG238">
        <v>22818.134069082949</v>
      </c>
      <c r="AH238">
        <v>22818.134069082949</v>
      </c>
      <c r="AI238">
        <v>49035.87311173667</v>
      </c>
      <c r="AJ238">
        <v>15.972693848358064</v>
      </c>
      <c r="AL238" t="s">
        <v>116</v>
      </c>
      <c r="AM238">
        <v>124113.61432351258</v>
      </c>
      <c r="AN238" t="s">
        <v>116</v>
      </c>
      <c r="AO238">
        <v>16</v>
      </c>
      <c r="AP238">
        <v>15</v>
      </c>
      <c r="AQ238">
        <v>6.2646876286503561E-2</v>
      </c>
      <c r="AS238" t="s">
        <v>112</v>
      </c>
      <c r="AT238" t="s">
        <v>112</v>
      </c>
      <c r="AU238" t="s">
        <v>573</v>
      </c>
      <c r="AV238" t="s">
        <v>36</v>
      </c>
    </row>
    <row r="239" spans="1:48" x14ac:dyDescent="0.2">
      <c r="A239" t="s">
        <v>576</v>
      </c>
      <c r="B239">
        <v>7033</v>
      </c>
      <c r="C239">
        <v>7033</v>
      </c>
      <c r="D239" t="s">
        <v>577</v>
      </c>
      <c r="F239" t="s">
        <v>546</v>
      </c>
      <c r="G239" t="s">
        <v>115</v>
      </c>
      <c r="H239">
        <v>202886.24426460918</v>
      </c>
      <c r="I239">
        <v>0</v>
      </c>
      <c r="J239">
        <v>202886.24426460918</v>
      </c>
      <c r="K239">
        <v>3770000</v>
      </c>
      <c r="L239">
        <v>371497.24481126829</v>
      </c>
      <c r="N239">
        <v>4141497.2448112685</v>
      </c>
      <c r="O239">
        <v>2039201</v>
      </c>
      <c r="P239">
        <v>0</v>
      </c>
      <c r="Q239">
        <v>0</v>
      </c>
      <c r="R239">
        <v>117846.66</v>
      </c>
      <c r="S239">
        <v>2157047.66</v>
      </c>
      <c r="T239">
        <v>6298544.9048112687</v>
      </c>
      <c r="V239">
        <v>6501431.1490758779</v>
      </c>
      <c r="W239">
        <v>5966078.9699999997</v>
      </c>
      <c r="X239">
        <v>0</v>
      </c>
      <c r="AB239">
        <v>5966078.9699999997</v>
      </c>
      <c r="AC239">
        <v>535352.17907587811</v>
      </c>
      <c r="AD239">
        <v>0</v>
      </c>
      <c r="AE239">
        <v>535352.17907587811</v>
      </c>
      <c r="AF239">
        <v>332465.93481126893</v>
      </c>
      <c r="AG239">
        <v>202886.24426460918</v>
      </c>
      <c r="AH239">
        <v>0</v>
      </c>
      <c r="AI239">
        <v>0</v>
      </c>
      <c r="AJ239">
        <v>0</v>
      </c>
      <c r="AL239" t="s">
        <v>116</v>
      </c>
      <c r="AM239">
        <v>535352.17907587811</v>
      </c>
      <c r="AN239" t="s">
        <v>116</v>
      </c>
      <c r="AO239">
        <v>6</v>
      </c>
      <c r="AP239">
        <v>14</v>
      </c>
      <c r="AQ239">
        <v>8.4996167712790088E-2</v>
      </c>
      <c r="AS239" t="s">
        <v>112</v>
      </c>
      <c r="AT239" t="s">
        <v>117</v>
      </c>
      <c r="AU239" t="s">
        <v>576</v>
      </c>
      <c r="AV239" t="s">
        <v>36</v>
      </c>
    </row>
    <row r="240" spans="1:48" x14ac:dyDescent="0.2">
      <c r="A240" t="s">
        <v>578</v>
      </c>
      <c r="B240">
        <v>7037</v>
      </c>
      <c r="C240">
        <v>7037</v>
      </c>
      <c r="D240" t="s">
        <v>579</v>
      </c>
      <c r="F240" t="s">
        <v>546</v>
      </c>
      <c r="G240" t="s">
        <v>36</v>
      </c>
      <c r="H240">
        <v>-571543.48746825149</v>
      </c>
      <c r="I240">
        <v>0</v>
      </c>
      <c r="J240">
        <v>-571543.48746825149</v>
      </c>
      <c r="K240">
        <v>600000</v>
      </c>
      <c r="L240">
        <v>134868.41396320058</v>
      </c>
      <c r="N240">
        <v>734868.41396320052</v>
      </c>
      <c r="O240">
        <v>805973.41383003211</v>
      </c>
      <c r="P240">
        <v>0</v>
      </c>
      <c r="Q240">
        <v>0</v>
      </c>
      <c r="R240">
        <v>9100</v>
      </c>
      <c r="S240">
        <v>815073.41383003211</v>
      </c>
      <c r="T240">
        <v>1549941.8277932326</v>
      </c>
      <c r="V240">
        <v>978398.34032498114</v>
      </c>
      <c r="W240">
        <v>1339638.46</v>
      </c>
      <c r="X240">
        <v>0</v>
      </c>
      <c r="AB240">
        <v>1339638.46</v>
      </c>
      <c r="AC240">
        <v>-361240.11967501882</v>
      </c>
      <c r="AD240">
        <v>0</v>
      </c>
      <c r="AE240">
        <v>-361240.11967501882</v>
      </c>
      <c r="AF240">
        <v>210303.36779323267</v>
      </c>
      <c r="AG240">
        <v>-571543.48746825149</v>
      </c>
      <c r="AH240">
        <v>0</v>
      </c>
      <c r="AI240">
        <v>0</v>
      </c>
      <c r="AJ240">
        <v>0</v>
      </c>
      <c r="AL240" t="s">
        <v>111</v>
      </c>
      <c r="AM240">
        <v>-361240.11967501882</v>
      </c>
      <c r="AN240" t="s">
        <v>111</v>
      </c>
      <c r="AO240">
        <v>20</v>
      </c>
      <c r="AP240">
        <v>21</v>
      </c>
      <c r="AQ240">
        <v>-0.23306688883243007</v>
      </c>
      <c r="AS240" t="s">
        <v>112</v>
      </c>
      <c r="AT240" t="s">
        <v>112</v>
      </c>
      <c r="AU240" t="s">
        <v>578</v>
      </c>
      <c r="AV240" t="s">
        <v>36</v>
      </c>
    </row>
    <row r="241" spans="1:48" x14ac:dyDescent="0.2">
      <c r="A241" t="s">
        <v>580</v>
      </c>
      <c r="B241">
        <v>7047</v>
      </c>
      <c r="C241">
        <v>7047</v>
      </c>
      <c r="D241" t="s">
        <v>581</v>
      </c>
      <c r="F241" t="s">
        <v>546</v>
      </c>
      <c r="G241" t="s">
        <v>36</v>
      </c>
      <c r="H241">
        <v>-260828.09485181561</v>
      </c>
      <c r="I241">
        <v>0</v>
      </c>
      <c r="J241">
        <v>-260828.09485181561</v>
      </c>
      <c r="K241">
        <v>960000</v>
      </c>
      <c r="L241">
        <v>168345.37163239467</v>
      </c>
      <c r="N241">
        <v>1128345.3716323946</v>
      </c>
      <c r="O241">
        <v>1513906.5761959814</v>
      </c>
      <c r="P241">
        <v>0</v>
      </c>
      <c r="Q241">
        <v>0</v>
      </c>
      <c r="R241">
        <v>13720</v>
      </c>
      <c r="S241">
        <v>1527626.5761959814</v>
      </c>
      <c r="T241">
        <v>2655971.9478283757</v>
      </c>
      <c r="V241">
        <v>2395143.8529765601</v>
      </c>
      <c r="W241">
        <v>2477275.5099999998</v>
      </c>
      <c r="X241">
        <v>-4719.49</v>
      </c>
      <c r="AB241">
        <v>2472556.0199999996</v>
      </c>
      <c r="AC241">
        <v>-77412.167023439426</v>
      </c>
      <c r="AD241">
        <v>0</v>
      </c>
      <c r="AE241">
        <v>-77412.167023439426</v>
      </c>
      <c r="AF241">
        <v>183415.92782837618</v>
      </c>
      <c r="AG241">
        <v>-260828.09485181561</v>
      </c>
      <c r="AH241">
        <v>0</v>
      </c>
      <c r="AI241">
        <v>0</v>
      </c>
      <c r="AJ241">
        <v>0</v>
      </c>
      <c r="AL241" t="s">
        <v>111</v>
      </c>
      <c r="AM241">
        <v>-77412.167023439426</v>
      </c>
      <c r="AN241" t="s">
        <v>111</v>
      </c>
      <c r="AO241">
        <v>18</v>
      </c>
      <c r="AP241">
        <v>18</v>
      </c>
      <c r="AQ241">
        <v>-2.9146455062047841E-2</v>
      </c>
      <c r="AS241" t="s">
        <v>112</v>
      </c>
      <c r="AT241" t="s">
        <v>112</v>
      </c>
      <c r="AU241" t="s">
        <v>580</v>
      </c>
      <c r="AV241" t="s">
        <v>36</v>
      </c>
    </row>
    <row r="242" spans="1:48" x14ac:dyDescent="0.2">
      <c r="A242" t="s">
        <v>582</v>
      </c>
      <c r="B242">
        <v>7014</v>
      </c>
      <c r="C242">
        <v>7014</v>
      </c>
      <c r="D242" t="s">
        <v>583</v>
      </c>
      <c r="F242" t="s">
        <v>546</v>
      </c>
      <c r="G242" t="s">
        <v>115</v>
      </c>
      <c r="H242">
        <v>311226.8682819333</v>
      </c>
      <c r="I242">
        <v>-1735.9547995848698</v>
      </c>
      <c r="J242">
        <v>309490.91348234843</v>
      </c>
      <c r="K242">
        <v>2180000</v>
      </c>
      <c r="L242">
        <v>254774.87821828044</v>
      </c>
      <c r="N242">
        <v>2434774.8782182806</v>
      </c>
      <c r="O242">
        <v>2773961</v>
      </c>
      <c r="P242">
        <v>0</v>
      </c>
      <c r="Q242">
        <v>0</v>
      </c>
      <c r="R242">
        <v>48569.95</v>
      </c>
      <c r="S242">
        <v>2822530.95</v>
      </c>
      <c r="T242">
        <v>5257305.8282182813</v>
      </c>
      <c r="V242">
        <v>5566796.7417006297</v>
      </c>
      <c r="W242">
        <v>4438853.3900000006</v>
      </c>
      <c r="X242">
        <v>0</v>
      </c>
      <c r="AB242">
        <v>4438853.3900000006</v>
      </c>
      <c r="AC242">
        <v>1127943.3517006291</v>
      </c>
      <c r="AD242">
        <v>0</v>
      </c>
      <c r="AE242">
        <v>1127943.3517006291</v>
      </c>
      <c r="AF242">
        <v>818452.43821828067</v>
      </c>
      <c r="AG242">
        <v>309490.91348234843</v>
      </c>
      <c r="AH242">
        <v>0</v>
      </c>
      <c r="AI242">
        <v>0</v>
      </c>
      <c r="AJ242">
        <v>0</v>
      </c>
      <c r="AL242" t="s">
        <v>116</v>
      </c>
      <c r="AM242">
        <v>1127943.3517006291</v>
      </c>
      <c r="AN242" t="s">
        <v>116</v>
      </c>
      <c r="AO242">
        <v>1</v>
      </c>
      <c r="AP242">
        <v>4</v>
      </c>
      <c r="AQ242">
        <v>0.21454779093246948</v>
      </c>
      <c r="AS242" t="s">
        <v>112</v>
      </c>
      <c r="AT242" t="s">
        <v>117</v>
      </c>
      <c r="AU242" t="s">
        <v>582</v>
      </c>
      <c r="AV242" t="s">
        <v>36</v>
      </c>
    </row>
    <row r="243" spans="1:48" x14ac:dyDescent="0.2">
      <c r="A243" t="s">
        <v>584</v>
      </c>
      <c r="B243">
        <v>7009</v>
      </c>
      <c r="C243">
        <v>7009</v>
      </c>
      <c r="D243" t="s">
        <v>585</v>
      </c>
      <c r="F243" t="s">
        <v>546</v>
      </c>
      <c r="G243" t="s">
        <v>115</v>
      </c>
      <c r="H243">
        <v>642617.2421013657</v>
      </c>
      <c r="I243">
        <v>-694.7</v>
      </c>
      <c r="J243">
        <v>641922.54210136575</v>
      </c>
      <c r="K243">
        <v>2240000</v>
      </c>
      <c r="L243">
        <v>325898.05367612472</v>
      </c>
      <c r="N243">
        <v>2565898.0536761247</v>
      </c>
      <c r="O243">
        <v>2621256</v>
      </c>
      <c r="P243">
        <v>0</v>
      </c>
      <c r="Q243">
        <v>0</v>
      </c>
      <c r="R243">
        <v>54802.45</v>
      </c>
      <c r="S243">
        <v>2676058.4500000002</v>
      </c>
      <c r="T243">
        <v>5241956.5036761248</v>
      </c>
      <c r="V243">
        <v>5883879.0457774904</v>
      </c>
      <c r="W243">
        <v>4865964.17</v>
      </c>
      <c r="X243">
        <v>0</v>
      </c>
      <c r="AB243">
        <v>4865964.17</v>
      </c>
      <c r="AC243">
        <v>1017914.8757774904</v>
      </c>
      <c r="AD243">
        <v>0</v>
      </c>
      <c r="AE243">
        <v>1017914.8757774904</v>
      </c>
      <c r="AF243">
        <v>375992.33367612469</v>
      </c>
      <c r="AG243">
        <v>641922.54210136575</v>
      </c>
      <c r="AH243">
        <v>0</v>
      </c>
      <c r="AI243">
        <v>0</v>
      </c>
      <c r="AJ243">
        <v>0</v>
      </c>
      <c r="AL243" t="s">
        <v>116</v>
      </c>
      <c r="AM243">
        <v>1017914.8757774904</v>
      </c>
      <c r="AN243" t="s">
        <v>116</v>
      </c>
      <c r="AO243">
        <v>2</v>
      </c>
      <c r="AP243">
        <v>7</v>
      </c>
      <c r="AQ243">
        <v>0.19418605916772455</v>
      </c>
      <c r="AS243" t="s">
        <v>112</v>
      </c>
      <c r="AT243" t="s">
        <v>117</v>
      </c>
      <c r="AU243" t="s">
        <v>584</v>
      </c>
      <c r="AV243" t="s">
        <v>36</v>
      </c>
    </row>
    <row r="244" spans="1:48" x14ac:dyDescent="0.2">
      <c r="A244" t="s">
        <v>586</v>
      </c>
      <c r="B244">
        <v>1100</v>
      </c>
      <c r="C244">
        <v>1100</v>
      </c>
      <c r="D244" t="s">
        <v>587</v>
      </c>
      <c r="F244" t="s">
        <v>546</v>
      </c>
      <c r="G244" t="s">
        <v>36</v>
      </c>
      <c r="H244">
        <v>1038546.0102870141</v>
      </c>
      <c r="I244">
        <v>241494.95999999996</v>
      </c>
      <c r="J244">
        <v>1280040.970287014</v>
      </c>
      <c r="K244">
        <v>4400000</v>
      </c>
      <c r="L244">
        <v>685671.71841194713</v>
      </c>
      <c r="N244">
        <v>5085671.7184119467</v>
      </c>
      <c r="O244">
        <v>2733607</v>
      </c>
      <c r="P244">
        <v>0</v>
      </c>
      <c r="Q244">
        <v>0</v>
      </c>
      <c r="R244">
        <v>79945</v>
      </c>
      <c r="S244">
        <v>2813552</v>
      </c>
      <c r="T244">
        <v>7899223.7184119467</v>
      </c>
      <c r="V244">
        <v>9179264.6886989605</v>
      </c>
      <c r="W244">
        <v>8875157.9500000011</v>
      </c>
      <c r="X244">
        <v>0</v>
      </c>
      <c r="AB244">
        <v>8875157.9500000011</v>
      </c>
      <c r="AC244">
        <v>304106.73869895935</v>
      </c>
      <c r="AD244">
        <v>212.87471708927154</v>
      </c>
      <c r="AE244">
        <v>304319.61341604864</v>
      </c>
      <c r="AF244">
        <v>-975721.35687096533</v>
      </c>
      <c r="AG244">
        <v>1280040.970287014</v>
      </c>
      <c r="AH244">
        <v>304106.73869895935</v>
      </c>
      <c r="AI244">
        <v>254283.58592059734</v>
      </c>
      <c r="AJ244">
        <v>212.87471708927154</v>
      </c>
      <c r="AL244" t="s">
        <v>116</v>
      </c>
      <c r="AM244">
        <v>304319.61341604864</v>
      </c>
      <c r="AN244" t="s">
        <v>116</v>
      </c>
      <c r="AO244">
        <v>13</v>
      </c>
      <c r="AP244">
        <v>16</v>
      </c>
      <c r="AQ244">
        <v>3.8525255678823693E-2</v>
      </c>
      <c r="AS244" t="s">
        <v>112</v>
      </c>
      <c r="AT244" t="s">
        <v>112</v>
      </c>
      <c r="AU244" t="s">
        <v>586</v>
      </c>
      <c r="AV244" t="s">
        <v>36</v>
      </c>
    </row>
    <row r="245" spans="1:48" x14ac:dyDescent="0.2">
      <c r="AV245">
        <v>0</v>
      </c>
    </row>
  </sheetData>
  <sheetProtection password="C01C"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F375-788B-4B64-ACCF-6B7CFA9EDB85}">
  <dimension ref="A1:AD223"/>
  <sheetViews>
    <sheetView zoomScale="98" zoomScaleNormal="91" workbookViewId="0">
      <pane ySplit="1" topLeftCell="A2" activePane="bottomLeft" state="frozen"/>
      <selection pane="bottomLeft" activeCell="AB19" sqref="AB19"/>
    </sheetView>
  </sheetViews>
  <sheetFormatPr defaultRowHeight="15" x14ac:dyDescent="0.25"/>
  <cols>
    <col min="1" max="1" width="9.140625" style="110"/>
    <col min="2" max="2" width="32.7109375" style="110" bestFit="1" customWidth="1"/>
    <col min="3" max="3" width="11.42578125" style="110" hidden="1" customWidth="1"/>
    <col min="4" max="4" width="12.7109375" style="110" hidden="1" customWidth="1"/>
    <col min="5" max="5" width="15.5703125" style="110" hidden="1" customWidth="1"/>
    <col min="6" max="6" width="11.42578125" style="110" hidden="1" customWidth="1"/>
    <col min="7" max="7" width="12.7109375" style="110" hidden="1" customWidth="1"/>
    <col min="8" max="10" width="13.140625" style="110" hidden="1" customWidth="1"/>
    <col min="11" max="11" width="14.28515625" style="110" hidden="1" customWidth="1"/>
    <col min="12" max="12" width="12.5703125" style="110" hidden="1" customWidth="1"/>
    <col min="13" max="13" width="13.7109375" style="110" hidden="1" customWidth="1"/>
    <col min="14" max="14" width="13.28515625" style="110" hidden="1" customWidth="1"/>
    <col min="15" max="15" width="12.7109375" style="110" hidden="1" customWidth="1"/>
    <col min="16" max="17" width="12.5703125" style="110" hidden="1" customWidth="1"/>
    <col min="18" max="18" width="12.5703125" style="110" customWidth="1"/>
    <col min="19" max="19" width="13.5703125" style="110" bestFit="1" customWidth="1"/>
    <col min="20" max="24" width="12.7109375" style="110" customWidth="1"/>
    <col min="25" max="25" width="4.5703125" style="110" customWidth="1"/>
    <col min="26" max="26" width="10.7109375" style="110" customWidth="1"/>
    <col min="27" max="27" width="12.7109375" style="110" customWidth="1"/>
    <col min="28" max="28" width="41.140625" style="110" bestFit="1" customWidth="1"/>
    <col min="29" max="29" width="9.140625" style="110"/>
    <col min="30" max="30" width="3.42578125" style="110" customWidth="1"/>
    <col min="31" max="31" width="8.42578125" style="110" customWidth="1"/>
    <col min="32" max="16384" width="9.140625" style="110"/>
  </cols>
  <sheetData>
    <row r="1" spans="1:30" ht="60.75" thickBot="1" x14ac:dyDescent="0.3">
      <c r="A1" s="153" t="s">
        <v>1136</v>
      </c>
      <c r="B1" s="152" t="s">
        <v>1135</v>
      </c>
      <c r="C1" s="146" t="s">
        <v>1134</v>
      </c>
      <c r="D1" s="151" t="s">
        <v>1133</v>
      </c>
      <c r="E1" s="146" t="s">
        <v>1132</v>
      </c>
      <c r="F1" s="151" t="s">
        <v>1131</v>
      </c>
      <c r="G1" s="146" t="s">
        <v>1130</v>
      </c>
      <c r="H1" s="146" t="s">
        <v>1129</v>
      </c>
      <c r="I1" s="146" t="s">
        <v>1128</v>
      </c>
      <c r="J1" s="146" t="s">
        <v>1127</v>
      </c>
      <c r="K1" s="146" t="s">
        <v>1126</v>
      </c>
      <c r="L1" s="146" t="s">
        <v>1125</v>
      </c>
      <c r="M1" s="146" t="s">
        <v>1124</v>
      </c>
      <c r="N1" s="146" t="s">
        <v>1117</v>
      </c>
      <c r="O1" s="146" t="s">
        <v>1123</v>
      </c>
      <c r="P1" s="149" t="s">
        <v>1122</v>
      </c>
      <c r="Q1" s="149" t="s">
        <v>1121</v>
      </c>
      <c r="R1" s="149" t="s">
        <v>1117</v>
      </c>
      <c r="S1" s="149" t="s">
        <v>1120</v>
      </c>
      <c r="T1" s="148" t="s">
        <v>1119</v>
      </c>
      <c r="U1" s="150" t="s">
        <v>1118</v>
      </c>
      <c r="V1" s="149" t="s">
        <v>1117</v>
      </c>
      <c r="W1" s="149" t="s">
        <v>1116</v>
      </c>
      <c r="X1" s="148" t="s">
        <v>1115</v>
      </c>
      <c r="Y1" s="148"/>
      <c r="Z1" s="147" t="s">
        <v>1114</v>
      </c>
      <c r="AA1" s="146" t="s">
        <v>1113</v>
      </c>
    </row>
    <row r="2" spans="1:30" x14ac:dyDescent="0.25">
      <c r="A2" s="110" t="s">
        <v>171</v>
      </c>
      <c r="B2" s="129" t="s">
        <v>1112</v>
      </c>
      <c r="C2" s="111">
        <v>23006.199999999997</v>
      </c>
      <c r="D2" s="111">
        <v>10750</v>
      </c>
      <c r="E2" s="111">
        <v>33756.199999999997</v>
      </c>
      <c r="F2" s="111"/>
      <c r="G2" s="111">
        <v>33756.199999999997</v>
      </c>
      <c r="H2" s="111">
        <v>10761.25</v>
      </c>
      <c r="I2" s="110">
        <v>22292.1</v>
      </c>
      <c r="J2" s="111">
        <v>66809.549999999988</v>
      </c>
      <c r="L2" s="111">
        <v>66809.549999999988</v>
      </c>
      <c r="M2" s="111">
        <v>10671.25</v>
      </c>
      <c r="N2" s="111">
        <v>77480.799999999988</v>
      </c>
      <c r="O2" s="111">
        <v>0</v>
      </c>
      <c r="P2" s="111">
        <v>77480.799999999988</v>
      </c>
      <c r="Q2" s="111" t="e">
        <v>#REF!</v>
      </c>
      <c r="R2" s="111">
        <v>87848.299999999988</v>
      </c>
      <c r="S2" s="111">
        <v>0</v>
      </c>
      <c r="T2" s="111">
        <v>87848.299999999988</v>
      </c>
      <c r="U2" s="111">
        <v>10311.25</v>
      </c>
      <c r="V2" s="111">
        <v>98159.549999999988</v>
      </c>
      <c r="W2" s="111"/>
      <c r="X2" s="111"/>
      <c r="Y2" s="111"/>
      <c r="Z2" s="111"/>
      <c r="AA2" s="111"/>
      <c r="AC2" s="126"/>
      <c r="AD2" s="110" t="s">
        <v>1111</v>
      </c>
    </row>
    <row r="3" spans="1:30" x14ac:dyDescent="0.25">
      <c r="A3" s="110" t="s">
        <v>175</v>
      </c>
      <c r="B3" s="129" t="s">
        <v>1110</v>
      </c>
      <c r="C3" s="111">
        <v>23560.510000000002</v>
      </c>
      <c r="D3" s="111">
        <v>7251.25</v>
      </c>
      <c r="E3" s="111">
        <v>30811.760000000002</v>
      </c>
      <c r="F3" s="111">
        <v>23188.7</v>
      </c>
      <c r="G3" s="111">
        <v>7623.0600000000013</v>
      </c>
      <c r="H3" s="111">
        <v>7645</v>
      </c>
      <c r="I3" s="110">
        <v>13400.4</v>
      </c>
      <c r="J3" s="111">
        <v>28668.46</v>
      </c>
      <c r="K3" s="110">
        <v>0</v>
      </c>
      <c r="L3" s="111">
        <v>28668.46</v>
      </c>
      <c r="M3" s="111">
        <v>8061.25</v>
      </c>
      <c r="N3" s="111">
        <v>36729.71</v>
      </c>
      <c r="O3" s="111">
        <v>0</v>
      </c>
      <c r="P3" s="111">
        <v>36729.71</v>
      </c>
      <c r="Q3" s="111" t="e">
        <v>#REF!</v>
      </c>
      <c r="R3" s="111">
        <v>44937.21</v>
      </c>
      <c r="S3" s="111">
        <v>0</v>
      </c>
      <c r="T3" s="111">
        <v>44937.21</v>
      </c>
      <c r="U3" s="111">
        <v>8173.75</v>
      </c>
      <c r="V3" s="111">
        <v>53110.96</v>
      </c>
      <c r="W3" s="111"/>
      <c r="X3" s="111"/>
      <c r="Y3" s="111"/>
      <c r="Z3" s="111"/>
      <c r="AA3" s="111"/>
    </row>
    <row r="4" spans="1:30" x14ac:dyDescent="0.25">
      <c r="A4" s="143" t="s">
        <v>177</v>
      </c>
      <c r="B4" s="145" t="s">
        <v>1109</v>
      </c>
      <c r="C4" s="111">
        <v>0</v>
      </c>
      <c r="D4" s="111">
        <v>11643.25</v>
      </c>
      <c r="E4" s="111">
        <v>11643.25</v>
      </c>
      <c r="F4" s="111"/>
      <c r="G4" s="111">
        <v>11643.25</v>
      </c>
      <c r="H4" s="111">
        <v>12106.75</v>
      </c>
      <c r="I4" s="110">
        <v>26131.26</v>
      </c>
      <c r="J4" s="111">
        <v>49881.259999999995</v>
      </c>
      <c r="K4" s="110">
        <v>11643</v>
      </c>
      <c r="L4" s="111">
        <v>38238.259999999995</v>
      </c>
      <c r="M4" s="111">
        <v>11812</v>
      </c>
      <c r="N4" s="111">
        <v>50050.259999999995</v>
      </c>
      <c r="O4" s="111">
        <v>20232</v>
      </c>
      <c r="P4" s="111">
        <v>29818.259999999995</v>
      </c>
      <c r="Q4" s="111" t="e">
        <v>#REF!</v>
      </c>
      <c r="R4" s="111">
        <v>41090.259999999995</v>
      </c>
      <c r="S4" s="111">
        <v>34211.760000000002</v>
      </c>
      <c r="T4" s="111">
        <v>6878.4999999999927</v>
      </c>
      <c r="U4" s="111">
        <v>9953.5</v>
      </c>
      <c r="V4" s="111">
        <v>16831.999999999993</v>
      </c>
      <c r="W4" s="111"/>
      <c r="X4" s="111"/>
      <c r="Y4" s="111"/>
      <c r="Z4" s="111"/>
      <c r="AA4" s="111"/>
    </row>
    <row r="5" spans="1:30" x14ac:dyDescent="0.25">
      <c r="A5" s="110" t="s">
        <v>179</v>
      </c>
      <c r="B5" s="129" t="s">
        <v>1108</v>
      </c>
      <c r="C5" s="111">
        <v>0</v>
      </c>
      <c r="D5" s="111">
        <v>12133.75</v>
      </c>
      <c r="E5" s="111">
        <v>12133.75</v>
      </c>
      <c r="F5" s="111">
        <v>9848</v>
      </c>
      <c r="G5" s="111">
        <v>2285.75</v>
      </c>
      <c r="H5" s="111">
        <v>12160.75</v>
      </c>
      <c r="I5" s="110">
        <v>26285.34</v>
      </c>
      <c r="J5" s="111">
        <v>40731.839999999997</v>
      </c>
      <c r="K5" s="110">
        <v>18702.38</v>
      </c>
      <c r="L5" s="111">
        <v>22029.459999999995</v>
      </c>
      <c r="M5" s="111">
        <v>12487</v>
      </c>
      <c r="N5" s="111">
        <v>34516.459999999992</v>
      </c>
      <c r="O5" s="111">
        <v>38101.040000000001</v>
      </c>
      <c r="P5" s="111">
        <v>-3584.580000000009</v>
      </c>
      <c r="Q5" s="111" t="e">
        <v>#REF!</v>
      </c>
      <c r="R5" s="111">
        <v>8994.669999999991</v>
      </c>
      <c r="S5" s="111">
        <v>8994.67</v>
      </c>
      <c r="T5" s="111">
        <v>0</v>
      </c>
      <c r="U5" s="111">
        <v>12241.75</v>
      </c>
      <c r="V5" s="111">
        <v>12241.75</v>
      </c>
      <c r="W5" s="111"/>
      <c r="X5" s="111"/>
      <c r="Y5" s="111"/>
      <c r="Z5" s="111"/>
      <c r="AA5" s="111"/>
      <c r="AB5" s="120"/>
    </row>
    <row r="6" spans="1:30" x14ac:dyDescent="0.25">
      <c r="A6" s="110" t="s">
        <v>181</v>
      </c>
      <c r="B6" s="129" t="s">
        <v>1107</v>
      </c>
      <c r="C6" s="111">
        <v>0.30000000000291038</v>
      </c>
      <c r="D6" s="111">
        <v>11587</v>
      </c>
      <c r="E6" s="111">
        <v>11587.300000000003</v>
      </c>
      <c r="F6" s="111"/>
      <c r="G6" s="111">
        <v>11587.300000000003</v>
      </c>
      <c r="H6" s="111">
        <v>11598.25</v>
      </c>
      <c r="I6" s="110">
        <v>24680.34</v>
      </c>
      <c r="J6" s="111">
        <v>47865.89</v>
      </c>
      <c r="K6" s="110">
        <v>0</v>
      </c>
      <c r="L6" s="111">
        <v>47865.89</v>
      </c>
      <c r="M6" s="111">
        <v>11614</v>
      </c>
      <c r="N6" s="111">
        <v>59479.89</v>
      </c>
      <c r="O6" s="111">
        <v>7797.9</v>
      </c>
      <c r="P6" s="111">
        <v>51681.99</v>
      </c>
      <c r="Q6" s="111" t="e">
        <v>#REF!</v>
      </c>
      <c r="R6" s="111">
        <v>63228.49</v>
      </c>
      <c r="S6" s="111">
        <v>62237.19</v>
      </c>
      <c r="T6" s="111">
        <v>991.29999999999563</v>
      </c>
      <c r="U6" s="111">
        <v>11593.75</v>
      </c>
      <c r="V6" s="111">
        <v>12585.049999999996</v>
      </c>
      <c r="W6" s="111"/>
      <c r="X6" s="111"/>
      <c r="Y6" s="111"/>
      <c r="Z6" s="111"/>
      <c r="AA6" s="111"/>
      <c r="AB6" s="120"/>
    </row>
    <row r="7" spans="1:30" x14ac:dyDescent="0.25">
      <c r="A7" s="110" t="s">
        <v>1106</v>
      </c>
      <c r="B7" s="110" t="s">
        <v>1105</v>
      </c>
      <c r="C7" s="111">
        <v>2195.8599999999997</v>
      </c>
      <c r="D7" s="111">
        <v>8270.5</v>
      </c>
      <c r="E7" s="111">
        <v>10466.36</v>
      </c>
      <c r="F7" s="111">
        <v>6923.14</v>
      </c>
      <c r="G7" s="111">
        <v>3543.2200000000003</v>
      </c>
      <c r="H7" s="111">
        <v>8599</v>
      </c>
      <c r="I7" s="110">
        <v>16122.48</v>
      </c>
      <c r="J7" s="111">
        <v>28264.7</v>
      </c>
      <c r="K7" s="110">
        <v>0</v>
      </c>
      <c r="L7" s="111">
        <v>28264.7</v>
      </c>
      <c r="M7" s="111">
        <v>8560.75</v>
      </c>
      <c r="N7" s="111">
        <v>36825.449999999997</v>
      </c>
      <c r="O7" s="111">
        <v>36825.199999999997</v>
      </c>
      <c r="P7" s="111">
        <v>0.25</v>
      </c>
      <c r="Q7" s="131"/>
      <c r="R7" s="111">
        <v>0.25</v>
      </c>
      <c r="S7" s="111">
        <v>0</v>
      </c>
      <c r="T7" s="111">
        <v>0.25</v>
      </c>
      <c r="U7" s="111"/>
      <c r="V7" s="111">
        <v>0.25</v>
      </c>
      <c r="W7" s="111"/>
      <c r="X7" s="111"/>
      <c r="Y7" s="111"/>
      <c r="Z7" s="111"/>
      <c r="AA7" s="111"/>
    </row>
    <row r="8" spans="1:30" x14ac:dyDescent="0.25">
      <c r="A8" s="110" t="s">
        <v>183</v>
      </c>
      <c r="B8" s="110" t="s">
        <v>1104</v>
      </c>
      <c r="C8" s="111">
        <v>0</v>
      </c>
      <c r="D8" s="111">
        <v>9116.5</v>
      </c>
      <c r="E8" s="111">
        <v>9116.5</v>
      </c>
      <c r="F8" s="111">
        <v>9000</v>
      </c>
      <c r="G8" s="111">
        <v>116.5</v>
      </c>
      <c r="H8" s="111">
        <v>9118.75</v>
      </c>
      <c r="I8" s="110">
        <v>17605.5</v>
      </c>
      <c r="J8" s="111">
        <v>26840.75</v>
      </c>
      <c r="K8" s="110">
        <v>0</v>
      </c>
      <c r="L8" s="111">
        <v>26840.75</v>
      </c>
      <c r="M8" s="111">
        <v>8883.6299999999992</v>
      </c>
      <c r="N8" s="111">
        <v>35724.379999999997</v>
      </c>
      <c r="O8" s="111">
        <v>6528</v>
      </c>
      <c r="P8" s="111">
        <v>29196.379999999997</v>
      </c>
      <c r="Q8" s="111" t="e">
        <v>#REF!</v>
      </c>
      <c r="R8" s="111">
        <v>38105.879999999997</v>
      </c>
      <c r="S8" s="111">
        <v>8584</v>
      </c>
      <c r="T8" s="111">
        <v>29521.879999999997</v>
      </c>
      <c r="U8" s="111">
        <v>8801.5</v>
      </c>
      <c r="V8" s="111">
        <v>38323.379999999997</v>
      </c>
      <c r="W8" s="111"/>
      <c r="X8" s="111"/>
      <c r="Y8" s="111"/>
      <c r="Z8" s="111"/>
      <c r="AA8" s="111"/>
    </row>
    <row r="9" spans="1:30" x14ac:dyDescent="0.25">
      <c r="A9" s="110" t="s">
        <v>357</v>
      </c>
      <c r="B9" s="110" t="s">
        <v>1103</v>
      </c>
      <c r="C9" s="111">
        <v>11598</v>
      </c>
      <c r="D9" s="111">
        <v>7037.5</v>
      </c>
      <c r="E9" s="111">
        <v>18635.5</v>
      </c>
      <c r="F9" s="111">
        <v>9644.39</v>
      </c>
      <c r="G9" s="111">
        <v>8991.11</v>
      </c>
      <c r="H9" s="111">
        <v>7026.25</v>
      </c>
      <c r="I9" s="110">
        <v>11634.9</v>
      </c>
      <c r="J9" s="111">
        <v>27652.260000000002</v>
      </c>
      <c r="K9" s="110">
        <v>6847.5</v>
      </c>
      <c r="L9" s="111">
        <v>20804.760000000002</v>
      </c>
      <c r="M9" s="111">
        <v>7015</v>
      </c>
      <c r="N9" s="111">
        <v>27819.760000000002</v>
      </c>
      <c r="O9" s="111">
        <v>10869</v>
      </c>
      <c r="P9" s="111">
        <v>16950.760000000002</v>
      </c>
      <c r="Q9" s="111" t="e">
        <v>#REF!</v>
      </c>
      <c r="R9" s="111">
        <v>23988.260000000002</v>
      </c>
      <c r="S9" s="111">
        <v>2318.9899999999998</v>
      </c>
      <c r="T9" s="111">
        <v>21669.270000000004</v>
      </c>
      <c r="U9" s="111">
        <v>7037.5</v>
      </c>
      <c r="V9" s="111">
        <v>28706.770000000004</v>
      </c>
      <c r="W9" s="111"/>
      <c r="X9" s="111"/>
      <c r="Y9" s="111"/>
      <c r="Z9" s="111"/>
      <c r="AA9" s="111"/>
    </row>
    <row r="10" spans="1:30" x14ac:dyDescent="0.25">
      <c r="A10" s="110" t="s">
        <v>359</v>
      </c>
      <c r="B10" s="118" t="s">
        <v>1102</v>
      </c>
      <c r="C10" s="111">
        <v>-0.48999999999796273</v>
      </c>
      <c r="D10" s="111">
        <v>8038.75</v>
      </c>
      <c r="E10" s="111">
        <v>8038.260000000002</v>
      </c>
      <c r="F10" s="111">
        <v>8038.26</v>
      </c>
      <c r="G10" s="111">
        <v>0</v>
      </c>
      <c r="H10" s="111">
        <v>8050</v>
      </c>
      <c r="I10" s="110">
        <v>14556</v>
      </c>
      <c r="J10" s="111">
        <v>22606</v>
      </c>
      <c r="K10" s="110">
        <v>8050</v>
      </c>
      <c r="L10" s="111">
        <v>14556</v>
      </c>
      <c r="M10" s="111">
        <v>8083.75</v>
      </c>
      <c r="N10" s="111">
        <v>22639.75</v>
      </c>
      <c r="O10" s="111">
        <v>15843.85</v>
      </c>
      <c r="P10" s="111">
        <v>6795.9</v>
      </c>
      <c r="Q10" s="111" t="e">
        <v>#REF!</v>
      </c>
      <c r="R10" s="111">
        <v>14857.15</v>
      </c>
      <c r="S10" s="111">
        <v>2690.5</v>
      </c>
      <c r="T10" s="111">
        <v>12166.65</v>
      </c>
      <c r="U10" s="111">
        <v>8083.75</v>
      </c>
      <c r="V10" s="111">
        <v>20250.400000000001</v>
      </c>
      <c r="W10" s="111"/>
      <c r="X10" s="111"/>
      <c r="Y10" s="111"/>
      <c r="Z10" s="111"/>
      <c r="AA10" s="111"/>
    </row>
    <row r="11" spans="1:30" x14ac:dyDescent="0.25">
      <c r="A11" s="110" t="s">
        <v>185</v>
      </c>
      <c r="B11" s="110" t="s">
        <v>1101</v>
      </c>
      <c r="C11" s="111">
        <v>14709</v>
      </c>
      <c r="D11" s="111">
        <v>6344.5</v>
      </c>
      <c r="E11" s="111">
        <v>21053.5</v>
      </c>
      <c r="F11" s="111"/>
      <c r="G11" s="111">
        <v>21053.5</v>
      </c>
      <c r="H11" s="111">
        <v>6985.75</v>
      </c>
      <c r="I11" s="110">
        <v>11519.34</v>
      </c>
      <c r="J11" s="111">
        <v>39558.589999999997</v>
      </c>
      <c r="K11" s="110">
        <v>13496.9</v>
      </c>
      <c r="L11" s="111">
        <v>26061.689999999995</v>
      </c>
      <c r="M11" s="111">
        <v>6862</v>
      </c>
      <c r="N11" s="111">
        <v>32923.689999999995</v>
      </c>
      <c r="O11" s="111">
        <v>9270.9500000000007</v>
      </c>
      <c r="P11" s="111">
        <v>23652.739999999994</v>
      </c>
      <c r="Q11" s="111" t="e">
        <v>#REF!</v>
      </c>
      <c r="R11" s="111">
        <v>30163.739999999994</v>
      </c>
      <c r="S11" s="111">
        <v>12639.09</v>
      </c>
      <c r="T11" s="111">
        <v>17524.649999999994</v>
      </c>
      <c r="U11" s="111">
        <v>6184.75</v>
      </c>
      <c r="V11" s="111">
        <v>23709.399999999994</v>
      </c>
      <c r="W11" s="111"/>
      <c r="X11" s="111"/>
      <c r="Y11" s="111"/>
      <c r="Z11" s="111"/>
      <c r="AA11" s="111"/>
    </row>
    <row r="12" spans="1:30" x14ac:dyDescent="0.25">
      <c r="A12" s="110" t="s">
        <v>187</v>
      </c>
      <c r="B12" s="118" t="s">
        <v>1100</v>
      </c>
      <c r="C12" s="111">
        <v>6.9999999999708962E-2</v>
      </c>
      <c r="D12" s="111">
        <v>6565</v>
      </c>
      <c r="E12" s="111">
        <v>6565.07</v>
      </c>
      <c r="F12" s="111">
        <v>4433</v>
      </c>
      <c r="G12" s="111">
        <v>2132.0699999999997</v>
      </c>
      <c r="H12" s="111">
        <v>6655</v>
      </c>
      <c r="I12" s="110">
        <v>10575.6</v>
      </c>
      <c r="J12" s="111">
        <v>19362.669999999998</v>
      </c>
      <c r="K12" s="110">
        <v>1998</v>
      </c>
      <c r="L12" s="111">
        <v>17364.669999999998</v>
      </c>
      <c r="M12" s="111">
        <v>6868.75</v>
      </c>
      <c r="N12" s="111">
        <v>24233.42</v>
      </c>
      <c r="O12" s="111">
        <v>13472.230000000001</v>
      </c>
      <c r="P12" s="111">
        <v>10761.189999999997</v>
      </c>
      <c r="Q12" s="111" t="e">
        <v>#REF!</v>
      </c>
      <c r="R12" s="111">
        <v>17888.689999999995</v>
      </c>
      <c r="S12" s="111">
        <v>17521.259999999998</v>
      </c>
      <c r="T12" s="111">
        <v>367.42999999999665</v>
      </c>
      <c r="U12" s="111">
        <v>7543.75</v>
      </c>
      <c r="V12" s="111">
        <v>7911.1799999999967</v>
      </c>
      <c r="W12" s="111"/>
      <c r="X12" s="111"/>
      <c r="Y12" s="111"/>
      <c r="Z12" s="111"/>
      <c r="AA12" s="111"/>
    </row>
    <row r="13" spans="1:30" x14ac:dyDescent="0.25">
      <c r="A13" s="110" t="s">
        <v>189</v>
      </c>
      <c r="B13" s="129" t="s">
        <v>1099</v>
      </c>
      <c r="C13" s="111">
        <v>0</v>
      </c>
      <c r="D13" s="111">
        <v>6306.25</v>
      </c>
      <c r="E13" s="111">
        <v>6306.25</v>
      </c>
      <c r="F13" s="111">
        <v>6194</v>
      </c>
      <c r="G13" s="111">
        <v>112.25</v>
      </c>
      <c r="H13" s="111">
        <v>6328.75</v>
      </c>
      <c r="I13" s="110">
        <v>9644.7000000000007</v>
      </c>
      <c r="J13" s="111">
        <v>16085.7</v>
      </c>
      <c r="K13" s="110">
        <v>5785</v>
      </c>
      <c r="L13" s="111">
        <v>10300.700000000001</v>
      </c>
      <c r="M13" s="111">
        <v>6272.5</v>
      </c>
      <c r="N13" s="111">
        <v>16573.2</v>
      </c>
      <c r="O13" s="111">
        <v>9252.4500000000007</v>
      </c>
      <c r="P13" s="111">
        <v>7320.75</v>
      </c>
      <c r="Q13" s="111" t="e">
        <v>#REF!</v>
      </c>
      <c r="R13" s="111">
        <v>13638.25</v>
      </c>
      <c r="S13" s="111">
        <v>11932.9</v>
      </c>
      <c r="T13" s="111">
        <v>1705.3500000000004</v>
      </c>
      <c r="U13" s="111">
        <v>6261.25</v>
      </c>
      <c r="V13" s="111">
        <v>7966.6</v>
      </c>
      <c r="W13" s="111"/>
      <c r="X13" s="111"/>
      <c r="Y13" s="111"/>
      <c r="Z13" s="111"/>
      <c r="AA13" s="111"/>
    </row>
    <row r="14" spans="1:30" x14ac:dyDescent="0.25">
      <c r="A14" s="110" t="s">
        <v>191</v>
      </c>
      <c r="B14" s="110" t="s">
        <v>1098</v>
      </c>
      <c r="C14" s="111">
        <v>32588.93</v>
      </c>
      <c r="D14" s="111">
        <v>10372</v>
      </c>
      <c r="E14" s="111">
        <v>42960.93</v>
      </c>
      <c r="F14" s="111"/>
      <c r="G14" s="111">
        <v>42960.93</v>
      </c>
      <c r="H14" s="111">
        <v>10412.5</v>
      </c>
      <c r="I14" s="110">
        <v>21297</v>
      </c>
      <c r="J14" s="111">
        <v>74670.429999999993</v>
      </c>
      <c r="K14" s="110">
        <v>33659.300000000003</v>
      </c>
      <c r="L14" s="111">
        <v>41011.12999999999</v>
      </c>
      <c r="M14" s="111">
        <v>10075</v>
      </c>
      <c r="N14" s="111">
        <v>51086.12999999999</v>
      </c>
      <c r="O14" s="111">
        <v>25369.690000000002</v>
      </c>
      <c r="P14" s="111">
        <v>25716.439999999988</v>
      </c>
      <c r="Q14" s="111" t="e">
        <v>#REF!</v>
      </c>
      <c r="R14" s="111">
        <v>35442.689999999988</v>
      </c>
      <c r="S14" s="111">
        <v>0</v>
      </c>
      <c r="T14" s="111">
        <v>35442.689999999988</v>
      </c>
      <c r="U14" s="111">
        <v>9238</v>
      </c>
      <c r="V14" s="111">
        <v>44680.689999999988</v>
      </c>
      <c r="W14" s="111"/>
      <c r="X14" s="111"/>
      <c r="Y14" s="111"/>
      <c r="Z14" s="111"/>
      <c r="AA14" s="111"/>
    </row>
    <row r="15" spans="1:30" x14ac:dyDescent="0.25">
      <c r="A15" s="110" t="s">
        <v>193</v>
      </c>
      <c r="B15" s="110" t="s">
        <v>1097</v>
      </c>
      <c r="C15" s="111">
        <v>16586.919999999998</v>
      </c>
      <c r="D15" s="111">
        <v>6448</v>
      </c>
      <c r="E15" s="111">
        <v>23034.92</v>
      </c>
      <c r="F15" s="111"/>
      <c r="G15" s="111">
        <v>23034.92</v>
      </c>
      <c r="H15" s="111">
        <v>6432.25</v>
      </c>
      <c r="I15" s="110">
        <v>9940.02</v>
      </c>
      <c r="J15" s="111">
        <v>39407.19</v>
      </c>
      <c r="K15" s="110">
        <v>12542.089999999998</v>
      </c>
      <c r="L15" s="111">
        <v>26865.100000000006</v>
      </c>
      <c r="M15" s="111">
        <v>6445.75</v>
      </c>
      <c r="N15" s="111">
        <v>33310.850000000006</v>
      </c>
      <c r="O15" s="111">
        <v>6150.38</v>
      </c>
      <c r="P15" s="111">
        <v>27160.470000000005</v>
      </c>
      <c r="Q15" s="111" t="e">
        <v>#REF!</v>
      </c>
      <c r="R15" s="111">
        <v>33522.97</v>
      </c>
      <c r="S15" s="111">
        <v>11055</v>
      </c>
      <c r="T15" s="111">
        <v>22467.97</v>
      </c>
      <c r="U15" s="111">
        <v>6163.38</v>
      </c>
      <c r="V15" s="111">
        <v>28631.350000000002</v>
      </c>
      <c r="W15" s="111"/>
      <c r="X15" s="111"/>
      <c r="Y15" s="111"/>
      <c r="Z15" s="111"/>
      <c r="AA15" s="111"/>
    </row>
    <row r="16" spans="1:30" x14ac:dyDescent="0.25">
      <c r="A16" s="110" t="s">
        <v>195</v>
      </c>
      <c r="B16" s="118" t="s">
        <v>1096</v>
      </c>
      <c r="C16" s="111">
        <v>5746.8499999999995</v>
      </c>
      <c r="D16" s="111">
        <v>6610</v>
      </c>
      <c r="E16" s="111">
        <v>12356.849999999999</v>
      </c>
      <c r="F16" s="111">
        <v>10490.6</v>
      </c>
      <c r="G16" s="111">
        <v>1866.2499999999982</v>
      </c>
      <c r="H16" s="111">
        <v>6598.75</v>
      </c>
      <c r="I16" s="110">
        <v>10415.1</v>
      </c>
      <c r="J16" s="111">
        <v>18880.099999999999</v>
      </c>
      <c r="K16" s="110">
        <v>304</v>
      </c>
      <c r="L16" s="111">
        <v>18576.099999999999</v>
      </c>
      <c r="M16" s="111">
        <v>6508.75</v>
      </c>
      <c r="N16" s="111">
        <v>25084.85</v>
      </c>
      <c r="O16" s="111">
        <v>13178.98</v>
      </c>
      <c r="P16" s="111">
        <v>11905.869999999999</v>
      </c>
      <c r="Q16" s="111" t="e">
        <v>#REF!</v>
      </c>
      <c r="R16" s="111">
        <v>18493.37</v>
      </c>
      <c r="S16" s="111">
        <v>18493.37</v>
      </c>
      <c r="T16" s="111">
        <v>0</v>
      </c>
      <c r="U16" s="111">
        <v>6441.25</v>
      </c>
      <c r="V16" s="111">
        <v>6441.25</v>
      </c>
      <c r="W16" s="111"/>
      <c r="X16" s="111"/>
      <c r="Y16" s="111"/>
      <c r="Z16" s="111"/>
      <c r="AA16" s="111"/>
    </row>
    <row r="17" spans="1:27" x14ac:dyDescent="0.25">
      <c r="A17" s="110" t="s">
        <v>197</v>
      </c>
      <c r="B17" s="126" t="s">
        <v>1095</v>
      </c>
      <c r="C17" s="111">
        <v>0</v>
      </c>
      <c r="D17" s="111">
        <v>11053.75</v>
      </c>
      <c r="E17" s="111">
        <v>11053.75</v>
      </c>
      <c r="F17" s="111">
        <v>10975</v>
      </c>
      <c r="G17" s="111">
        <v>78.75</v>
      </c>
      <c r="H17" s="111">
        <v>10873.75</v>
      </c>
      <c r="I17" s="110">
        <v>22613.1</v>
      </c>
      <c r="J17" s="111">
        <v>33565.599999999999</v>
      </c>
      <c r="K17" s="110">
        <v>10952</v>
      </c>
      <c r="L17" s="111">
        <v>22613.599999999999</v>
      </c>
      <c r="M17" s="111">
        <v>11031.25</v>
      </c>
      <c r="N17" s="111">
        <v>33644.85</v>
      </c>
      <c r="O17" s="111">
        <v>33644.85</v>
      </c>
      <c r="P17" s="111">
        <v>0</v>
      </c>
      <c r="Q17" s="111" t="e">
        <v>#REF!</v>
      </c>
      <c r="R17" s="111">
        <v>10896.25</v>
      </c>
      <c r="S17" s="111">
        <v>10896.25</v>
      </c>
      <c r="T17" s="111">
        <v>0</v>
      </c>
      <c r="U17" s="111">
        <v>10873.75</v>
      </c>
      <c r="V17" s="111">
        <v>10873.75</v>
      </c>
      <c r="W17" s="111"/>
      <c r="X17" s="111"/>
      <c r="Y17" s="111"/>
      <c r="Z17" s="111"/>
      <c r="AA17" s="111"/>
    </row>
    <row r="18" spans="1:27" x14ac:dyDescent="0.25">
      <c r="A18" s="110" t="s">
        <v>199</v>
      </c>
      <c r="B18" s="128" t="s">
        <v>1094</v>
      </c>
      <c r="C18" s="111">
        <v>7400</v>
      </c>
      <c r="D18" s="111">
        <v>7388.5</v>
      </c>
      <c r="E18" s="111">
        <v>14788.5</v>
      </c>
      <c r="F18" s="111"/>
      <c r="G18" s="111">
        <v>14788.5</v>
      </c>
      <c r="H18" s="111">
        <v>7399.75</v>
      </c>
      <c r="I18" s="110">
        <v>12700.62</v>
      </c>
      <c r="J18" s="111">
        <v>34888.870000000003</v>
      </c>
      <c r="K18" s="110">
        <v>14789</v>
      </c>
      <c r="L18" s="111">
        <v>20099.870000000003</v>
      </c>
      <c r="M18" s="111">
        <v>7388.5</v>
      </c>
      <c r="N18" s="111">
        <v>27488.370000000003</v>
      </c>
      <c r="O18" s="111">
        <v>0</v>
      </c>
      <c r="P18" s="111">
        <v>27488.370000000003</v>
      </c>
      <c r="Q18" s="111" t="e">
        <v>#REF!</v>
      </c>
      <c r="R18" s="111">
        <v>34908.370000000003</v>
      </c>
      <c r="S18" s="111">
        <v>24815</v>
      </c>
      <c r="T18" s="111">
        <v>10093.370000000003</v>
      </c>
      <c r="U18" s="111">
        <v>7478.5</v>
      </c>
      <c r="V18" s="111">
        <v>17571.870000000003</v>
      </c>
      <c r="W18" s="111"/>
      <c r="X18" s="111"/>
      <c r="Y18" s="111"/>
      <c r="Z18" s="111"/>
      <c r="AA18" s="111"/>
    </row>
    <row r="19" spans="1:27" x14ac:dyDescent="0.25">
      <c r="A19" s="110" t="s">
        <v>201</v>
      </c>
      <c r="B19" s="128" t="s">
        <v>1093</v>
      </c>
      <c r="C19" s="111">
        <v>8039</v>
      </c>
      <c r="D19" s="111">
        <v>8050</v>
      </c>
      <c r="E19" s="111">
        <v>16089</v>
      </c>
      <c r="F19" s="111"/>
      <c r="G19" s="111">
        <v>16089</v>
      </c>
      <c r="H19" s="111">
        <v>8050</v>
      </c>
      <c r="I19" s="110">
        <v>14556</v>
      </c>
      <c r="J19" s="111">
        <v>38695</v>
      </c>
      <c r="K19" s="110">
        <v>16089</v>
      </c>
      <c r="L19" s="111">
        <v>22606</v>
      </c>
      <c r="M19" s="111">
        <v>8072.5</v>
      </c>
      <c r="N19" s="111">
        <v>30678.5</v>
      </c>
      <c r="O19" s="111">
        <v>0</v>
      </c>
      <c r="P19" s="111">
        <v>30678.5</v>
      </c>
      <c r="Q19" s="111" t="e">
        <v>#REF!</v>
      </c>
      <c r="R19" s="111">
        <v>38751</v>
      </c>
      <c r="S19" s="111">
        <v>3203</v>
      </c>
      <c r="T19" s="111">
        <v>35548</v>
      </c>
      <c r="U19" s="111">
        <v>8111.88</v>
      </c>
      <c r="V19" s="111">
        <v>43659.88</v>
      </c>
      <c r="W19" s="111"/>
      <c r="X19" s="111"/>
      <c r="Y19" s="111"/>
      <c r="Z19" s="111"/>
      <c r="AA19" s="111"/>
    </row>
    <row r="20" spans="1:27" x14ac:dyDescent="0.25">
      <c r="A20" s="110" t="s">
        <v>203</v>
      </c>
      <c r="B20" s="128" t="s">
        <v>1092</v>
      </c>
      <c r="C20" s="111">
        <v>0</v>
      </c>
      <c r="D20" s="111">
        <v>11492.5</v>
      </c>
      <c r="E20" s="111">
        <v>11492.5</v>
      </c>
      <c r="F20" s="111"/>
      <c r="G20" s="111">
        <v>11492.5</v>
      </c>
      <c r="H20" s="111">
        <v>12100</v>
      </c>
      <c r="I20" s="110">
        <v>26112</v>
      </c>
      <c r="J20" s="111">
        <v>49704.5</v>
      </c>
      <c r="K20" s="110">
        <v>23592.5</v>
      </c>
      <c r="L20" s="111">
        <v>26112</v>
      </c>
      <c r="M20" s="111">
        <v>12091</v>
      </c>
      <c r="N20" s="111">
        <v>38203</v>
      </c>
      <c r="O20" s="111">
        <v>0</v>
      </c>
      <c r="P20" s="111">
        <v>38203</v>
      </c>
      <c r="Q20" s="111" t="e">
        <v>#REF!</v>
      </c>
      <c r="R20" s="111">
        <v>50273.75</v>
      </c>
      <c r="S20" s="111">
        <v>50274</v>
      </c>
      <c r="T20" s="111">
        <v>-0.25</v>
      </c>
      <c r="U20" s="111">
        <v>11708.5</v>
      </c>
      <c r="V20" s="111">
        <v>11708.25</v>
      </c>
      <c r="W20" s="111"/>
      <c r="X20" s="111"/>
      <c r="Y20" s="111"/>
      <c r="Z20" s="111"/>
      <c r="AA20" s="111"/>
    </row>
    <row r="21" spans="1:27" x14ac:dyDescent="0.25">
      <c r="A21" s="110" t="s">
        <v>207</v>
      </c>
      <c r="B21" s="128" t="s">
        <v>1091</v>
      </c>
      <c r="C21" s="111">
        <v>9331</v>
      </c>
      <c r="D21" s="111">
        <v>6250</v>
      </c>
      <c r="E21" s="111">
        <v>15581</v>
      </c>
      <c r="F21" s="111"/>
      <c r="G21" s="111">
        <v>15581</v>
      </c>
      <c r="H21" s="111">
        <v>6166.75</v>
      </c>
      <c r="I21" s="110">
        <v>9182.4599999999991</v>
      </c>
      <c r="J21" s="111">
        <v>30930.21</v>
      </c>
      <c r="K21" s="110">
        <v>13647</v>
      </c>
      <c r="L21" s="111">
        <v>17283.21</v>
      </c>
      <c r="M21" s="111">
        <v>6121.75</v>
      </c>
      <c r="N21" s="111">
        <v>23404.959999999999</v>
      </c>
      <c r="O21" s="111">
        <v>20893</v>
      </c>
      <c r="P21" s="111">
        <v>2511.9599999999991</v>
      </c>
      <c r="Q21" s="111" t="e">
        <v>#REF!</v>
      </c>
      <c r="R21" s="111">
        <v>8651.7099999999991</v>
      </c>
      <c r="S21" s="111">
        <v>0</v>
      </c>
      <c r="T21" s="111">
        <v>8651.7099999999991</v>
      </c>
      <c r="U21" s="111">
        <v>6173.5</v>
      </c>
      <c r="V21" s="111">
        <v>14825.21</v>
      </c>
      <c r="W21" s="111"/>
      <c r="X21" s="111"/>
      <c r="Y21" s="111"/>
      <c r="Z21" s="111"/>
      <c r="AA21" s="111"/>
    </row>
    <row r="22" spans="1:27" x14ac:dyDescent="0.25">
      <c r="A22" s="110" t="s">
        <v>209</v>
      </c>
      <c r="B22" s="128" t="s">
        <v>1090</v>
      </c>
      <c r="C22" s="111">
        <v>0</v>
      </c>
      <c r="D22" s="111">
        <v>6632.5</v>
      </c>
      <c r="E22" s="111">
        <v>6632.5</v>
      </c>
      <c r="F22" s="111">
        <v>6632.5</v>
      </c>
      <c r="G22" s="111">
        <v>0</v>
      </c>
      <c r="H22" s="111">
        <v>6553.75</v>
      </c>
      <c r="I22" s="110">
        <v>10286.700000000001</v>
      </c>
      <c r="J22" s="111">
        <v>16840.45</v>
      </c>
      <c r="K22" s="110">
        <v>5925</v>
      </c>
      <c r="L22" s="111">
        <v>10915.45</v>
      </c>
      <c r="M22" s="111">
        <v>6520</v>
      </c>
      <c r="N22" s="111">
        <v>17435.45</v>
      </c>
      <c r="O22" s="111">
        <v>8592</v>
      </c>
      <c r="P22" s="111">
        <v>8843.4500000000007</v>
      </c>
      <c r="Q22" s="111" t="e">
        <v>#REF!</v>
      </c>
      <c r="R22" s="111">
        <v>15453.45</v>
      </c>
      <c r="S22" s="111">
        <v>13825.25</v>
      </c>
      <c r="T22" s="111">
        <v>1628.2000000000007</v>
      </c>
      <c r="U22" s="111">
        <v>6565</v>
      </c>
      <c r="V22" s="111">
        <v>8193.2000000000007</v>
      </c>
      <c r="W22" s="111"/>
      <c r="X22" s="111"/>
      <c r="Y22" s="111"/>
      <c r="Z22" s="111"/>
      <c r="AA22" s="111"/>
    </row>
    <row r="23" spans="1:27" x14ac:dyDescent="0.25">
      <c r="A23" s="110" t="s">
        <v>211</v>
      </c>
      <c r="B23" s="129" t="s">
        <v>1089</v>
      </c>
      <c r="C23" s="111">
        <v>19613.87</v>
      </c>
      <c r="D23" s="111">
        <v>8995</v>
      </c>
      <c r="E23" s="111">
        <v>28608.87</v>
      </c>
      <c r="F23" s="111">
        <v>1029</v>
      </c>
      <c r="G23" s="111">
        <v>27579.87</v>
      </c>
      <c r="H23" s="111">
        <v>8999.5</v>
      </c>
      <c r="I23" s="110">
        <v>17265.240000000002</v>
      </c>
      <c r="J23" s="111">
        <v>53844.61</v>
      </c>
      <c r="K23" s="110">
        <v>36235.81</v>
      </c>
      <c r="L23" s="111">
        <v>17608.800000000003</v>
      </c>
      <c r="M23" s="111">
        <v>9046.75</v>
      </c>
      <c r="N23" s="111">
        <v>26655.550000000003</v>
      </c>
      <c r="O23" s="127">
        <v>10636.43</v>
      </c>
      <c r="P23" s="111">
        <v>16019.120000000003</v>
      </c>
      <c r="Q23" s="111" t="e">
        <v>#REF!</v>
      </c>
      <c r="R23" s="111">
        <v>25081.620000000003</v>
      </c>
      <c r="S23" s="111">
        <v>15464.56</v>
      </c>
      <c r="T23" s="111">
        <v>9617.0600000000031</v>
      </c>
      <c r="U23" s="111">
        <v>9069.25</v>
      </c>
      <c r="V23" s="111">
        <v>18686.310000000005</v>
      </c>
      <c r="W23" s="111"/>
      <c r="X23" s="111"/>
      <c r="Y23" s="111"/>
      <c r="Z23" s="111"/>
      <c r="AA23" s="144"/>
    </row>
    <row r="24" spans="1:27" x14ac:dyDescent="0.25">
      <c r="A24" s="110" t="s">
        <v>213</v>
      </c>
      <c r="B24" s="129" t="s">
        <v>1088</v>
      </c>
      <c r="C24" s="111">
        <v>16805.079999999998</v>
      </c>
      <c r="D24" s="111">
        <v>8365</v>
      </c>
      <c r="E24" s="111">
        <v>25170.079999999998</v>
      </c>
      <c r="F24" s="111">
        <v>1789.75</v>
      </c>
      <c r="G24" s="111">
        <v>23380.329999999998</v>
      </c>
      <c r="H24" s="111">
        <v>8747.5</v>
      </c>
      <c r="I24" s="110">
        <v>16546.2</v>
      </c>
      <c r="J24" s="111">
        <v>48674.03</v>
      </c>
      <c r="K24" s="110">
        <v>25210</v>
      </c>
      <c r="L24" s="111">
        <v>23464.03</v>
      </c>
      <c r="M24" s="111">
        <v>8736.25</v>
      </c>
      <c r="N24" s="111">
        <v>32200.28</v>
      </c>
      <c r="O24" s="111">
        <v>11886.14</v>
      </c>
      <c r="P24" s="111">
        <v>20314.14</v>
      </c>
      <c r="Q24" s="111" t="e">
        <v>#REF!</v>
      </c>
      <c r="R24" s="111">
        <v>29050.39</v>
      </c>
      <c r="S24" s="111">
        <v>0</v>
      </c>
      <c r="T24" s="111">
        <v>29050.39</v>
      </c>
      <c r="U24" s="111">
        <v>8736.25</v>
      </c>
      <c r="V24" s="111">
        <v>37786.639999999999</v>
      </c>
      <c r="W24" s="111"/>
      <c r="X24" s="111"/>
      <c r="Y24" s="111"/>
      <c r="Z24" s="111"/>
      <c r="AA24" s="111"/>
    </row>
    <row r="25" spans="1:27" x14ac:dyDescent="0.25">
      <c r="A25" s="110" t="s">
        <v>215</v>
      </c>
      <c r="B25" s="129" t="s">
        <v>1087</v>
      </c>
      <c r="C25" s="111">
        <v>24505.200000000001</v>
      </c>
      <c r="D25" s="111">
        <v>9199.75</v>
      </c>
      <c r="E25" s="111">
        <v>33704.949999999997</v>
      </c>
      <c r="F25" s="111">
        <v>17757.669999999998</v>
      </c>
      <c r="G25" s="111">
        <v>15947.279999999999</v>
      </c>
      <c r="H25" s="111">
        <v>9188.5</v>
      </c>
      <c r="I25" s="110">
        <v>17804.52</v>
      </c>
      <c r="J25" s="111">
        <v>42940.3</v>
      </c>
      <c r="K25" s="110">
        <v>0</v>
      </c>
      <c r="L25" s="111">
        <v>42940.3</v>
      </c>
      <c r="M25" s="111">
        <v>9161.5</v>
      </c>
      <c r="N25" s="111">
        <v>52101.8</v>
      </c>
      <c r="O25" s="127">
        <v>36669.58</v>
      </c>
      <c r="P25" s="111">
        <v>15432.220000000001</v>
      </c>
      <c r="Q25" s="111" t="e">
        <v>#REF!</v>
      </c>
      <c r="R25" s="111">
        <v>24658.97</v>
      </c>
      <c r="S25" s="111">
        <v>16320</v>
      </c>
      <c r="T25" s="111">
        <v>8338.9700000000012</v>
      </c>
      <c r="U25" s="111">
        <v>9244.75</v>
      </c>
      <c r="V25" s="111">
        <v>17583.72</v>
      </c>
      <c r="W25" s="111"/>
      <c r="X25" s="111"/>
      <c r="Y25" s="111"/>
      <c r="Z25" s="111"/>
      <c r="AA25" s="111"/>
    </row>
    <row r="26" spans="1:27" x14ac:dyDescent="0.25">
      <c r="A26" s="110" t="s">
        <v>217</v>
      </c>
      <c r="B26" s="126" t="s">
        <v>1086</v>
      </c>
      <c r="C26" s="111">
        <v>18109</v>
      </c>
      <c r="D26" s="111">
        <v>9132.25</v>
      </c>
      <c r="E26" s="111">
        <v>27241.25</v>
      </c>
      <c r="F26" s="111">
        <v>27241.25</v>
      </c>
      <c r="G26" s="111">
        <v>0</v>
      </c>
      <c r="H26" s="111">
        <v>9089.5</v>
      </c>
      <c r="I26" s="110">
        <v>17522.04</v>
      </c>
      <c r="J26" s="111">
        <v>26611.54</v>
      </c>
      <c r="K26" s="110">
        <v>0</v>
      </c>
      <c r="L26" s="111">
        <v>26611.54</v>
      </c>
      <c r="M26" s="111">
        <v>8990.5</v>
      </c>
      <c r="N26" s="111">
        <v>35602.04</v>
      </c>
      <c r="O26" s="111">
        <v>0</v>
      </c>
      <c r="P26" s="111">
        <v>35602.04</v>
      </c>
      <c r="Q26" s="111" t="e">
        <v>#REF!</v>
      </c>
      <c r="R26" s="111">
        <v>44633.04</v>
      </c>
      <c r="S26" s="111">
        <v>28668</v>
      </c>
      <c r="T26" s="111">
        <v>15965.04</v>
      </c>
      <c r="U26" s="111">
        <v>9058</v>
      </c>
      <c r="V26" s="111">
        <v>25023.040000000001</v>
      </c>
      <c r="W26" s="111"/>
      <c r="X26" s="111"/>
      <c r="Y26" s="111"/>
      <c r="Z26" s="111"/>
      <c r="AA26" s="111"/>
    </row>
    <row r="27" spans="1:27" x14ac:dyDescent="0.25">
      <c r="A27" s="110" t="s">
        <v>221</v>
      </c>
      <c r="B27" s="126" t="s">
        <v>1085</v>
      </c>
      <c r="C27" s="111">
        <v>7310.119999999999</v>
      </c>
      <c r="D27" s="111">
        <v>6515.5</v>
      </c>
      <c r="E27" s="111">
        <v>13825.619999999999</v>
      </c>
      <c r="F27" s="111">
        <v>13825.62</v>
      </c>
      <c r="G27" s="111">
        <v>0</v>
      </c>
      <c r="H27" s="111">
        <v>6461.5</v>
      </c>
      <c r="I27" s="110">
        <v>10023.48</v>
      </c>
      <c r="J27" s="111">
        <v>16484.98</v>
      </c>
      <c r="K27" s="110">
        <v>0</v>
      </c>
      <c r="L27" s="111">
        <v>16484.98</v>
      </c>
      <c r="M27" s="111">
        <v>6488.5</v>
      </c>
      <c r="N27" s="111">
        <v>22973.48</v>
      </c>
      <c r="O27" s="111">
        <v>22973</v>
      </c>
      <c r="P27" s="111">
        <v>0.47999999999956344</v>
      </c>
      <c r="Q27" s="111" t="e">
        <v>#REF!</v>
      </c>
      <c r="R27" s="111">
        <v>6504.73</v>
      </c>
      <c r="S27" s="111">
        <v>6504</v>
      </c>
      <c r="T27" s="111">
        <v>0.72999999999956344</v>
      </c>
      <c r="U27" s="111">
        <v>6459.25</v>
      </c>
      <c r="V27" s="111">
        <v>6459.98</v>
      </c>
      <c r="W27" s="111"/>
      <c r="X27" s="111"/>
      <c r="Y27" s="111"/>
      <c r="Z27" s="111"/>
      <c r="AA27" s="111"/>
    </row>
    <row r="28" spans="1:27" x14ac:dyDescent="0.25">
      <c r="A28" s="110" t="s">
        <v>223</v>
      </c>
      <c r="B28" s="110" t="s">
        <v>1084</v>
      </c>
      <c r="C28" s="111">
        <v>4739.57</v>
      </c>
      <c r="D28" s="111">
        <v>13481.5</v>
      </c>
      <c r="E28" s="111">
        <v>18221.07</v>
      </c>
      <c r="F28" s="111">
        <v>2249.9699999999998</v>
      </c>
      <c r="G28" s="111">
        <v>15971.1</v>
      </c>
      <c r="H28" s="111">
        <v>13846</v>
      </c>
      <c r="I28" s="110">
        <v>31093.919999999998</v>
      </c>
      <c r="J28" s="111">
        <v>60911.02</v>
      </c>
      <c r="K28" s="110">
        <v>0</v>
      </c>
      <c r="L28" s="111">
        <v>60911.02</v>
      </c>
      <c r="M28" s="111">
        <v>14127.25</v>
      </c>
      <c r="N28" s="111">
        <v>75038.26999999999</v>
      </c>
      <c r="O28" s="111">
        <v>49064</v>
      </c>
      <c r="P28" s="111">
        <v>25974.26999999999</v>
      </c>
      <c r="Q28" s="111" t="e">
        <v>#REF!</v>
      </c>
      <c r="R28" s="111">
        <v>39833.76999999999</v>
      </c>
      <c r="S28" s="111">
        <v>19691.75</v>
      </c>
      <c r="T28" s="111">
        <v>20142.01999999999</v>
      </c>
      <c r="U28" s="111">
        <v>13740.25</v>
      </c>
      <c r="V28" s="111">
        <v>33882.26999999999</v>
      </c>
      <c r="W28" s="111"/>
      <c r="X28" s="111"/>
      <c r="Y28" s="111"/>
      <c r="Z28" s="111"/>
      <c r="AA28" s="111"/>
    </row>
    <row r="29" spans="1:27" x14ac:dyDescent="0.25">
      <c r="A29" s="110" t="s">
        <v>225</v>
      </c>
      <c r="B29" s="129" t="s">
        <v>1083</v>
      </c>
      <c r="C29" s="111">
        <v>-0.40000000000145519</v>
      </c>
      <c r="D29" s="111">
        <v>7071.25</v>
      </c>
      <c r="E29" s="111">
        <v>7070.8499999999985</v>
      </c>
      <c r="F29" s="111"/>
      <c r="G29" s="111">
        <v>7070.8499999999985</v>
      </c>
      <c r="H29" s="111">
        <v>7397.5</v>
      </c>
      <c r="I29" s="110">
        <v>12694.2</v>
      </c>
      <c r="J29" s="111">
        <v>27162.55</v>
      </c>
      <c r="K29" s="110">
        <v>0</v>
      </c>
      <c r="L29" s="111">
        <v>27162.55</v>
      </c>
      <c r="M29" s="111">
        <v>7780</v>
      </c>
      <c r="N29" s="111">
        <v>34942.550000000003</v>
      </c>
      <c r="O29" s="111">
        <v>29521.39</v>
      </c>
      <c r="P29" s="111">
        <v>5421.1600000000035</v>
      </c>
      <c r="Q29" s="111" t="e">
        <v>#REF!</v>
      </c>
      <c r="R29" s="111">
        <v>13426.160000000003</v>
      </c>
      <c r="S29" s="111">
        <v>6200</v>
      </c>
      <c r="T29" s="111">
        <v>7226.1600000000035</v>
      </c>
      <c r="U29" s="111">
        <v>7819.38</v>
      </c>
      <c r="V29" s="111">
        <v>15045.540000000005</v>
      </c>
      <c r="W29" s="111"/>
      <c r="X29" s="111"/>
      <c r="Y29" s="111"/>
      <c r="Z29" s="111"/>
      <c r="AA29" s="111"/>
    </row>
    <row r="30" spans="1:27" x14ac:dyDescent="0.25">
      <c r="A30" s="110" t="s">
        <v>227</v>
      </c>
      <c r="B30" s="110" t="s">
        <v>1082</v>
      </c>
      <c r="C30" s="111">
        <v>37336</v>
      </c>
      <c r="D30" s="111">
        <v>8736.25</v>
      </c>
      <c r="E30" s="111">
        <v>46072.25</v>
      </c>
      <c r="F30" s="111">
        <v>35616</v>
      </c>
      <c r="G30" s="111">
        <v>10456.25</v>
      </c>
      <c r="H30" s="111">
        <v>8736.25</v>
      </c>
      <c r="I30" s="110">
        <v>16514.099999999999</v>
      </c>
      <c r="J30" s="111">
        <v>35706.6</v>
      </c>
      <c r="K30" s="110">
        <v>18431.5</v>
      </c>
      <c r="L30" s="111">
        <v>17275.099999999999</v>
      </c>
      <c r="M30" s="111">
        <v>8725</v>
      </c>
      <c r="N30" s="111">
        <v>26000.1</v>
      </c>
      <c r="O30" s="111">
        <v>25694.95</v>
      </c>
      <c r="P30" s="111">
        <v>305.14999999999782</v>
      </c>
      <c r="Q30" s="111" t="e">
        <v>#REF!</v>
      </c>
      <c r="R30" s="111">
        <v>9131.3999999999978</v>
      </c>
      <c r="S30" s="111">
        <v>9131.41</v>
      </c>
      <c r="T30" s="111">
        <v>-1.0000000002037268E-2</v>
      </c>
      <c r="U30" s="111">
        <v>9116.5</v>
      </c>
      <c r="V30" s="111">
        <v>9116.489999999998</v>
      </c>
      <c r="W30" s="111"/>
      <c r="X30" s="111"/>
      <c r="Y30" s="111"/>
      <c r="Z30" s="111"/>
      <c r="AA30" s="111"/>
    </row>
    <row r="31" spans="1:27" x14ac:dyDescent="0.25">
      <c r="A31" s="110" t="s">
        <v>1081</v>
      </c>
      <c r="B31" s="118" t="s">
        <v>1080</v>
      </c>
      <c r="C31" s="111">
        <v>25942.05</v>
      </c>
      <c r="D31" s="111">
        <v>8646.25</v>
      </c>
      <c r="E31" s="111">
        <v>34588.300000000003</v>
      </c>
      <c r="F31" s="111">
        <v>1974</v>
      </c>
      <c r="G31" s="111">
        <v>32614.300000000003</v>
      </c>
      <c r="H31" s="111">
        <v>8668.75</v>
      </c>
      <c r="I31" s="110">
        <v>16321.5</v>
      </c>
      <c r="J31" s="111">
        <v>57604.55</v>
      </c>
      <c r="K31" s="110">
        <v>0</v>
      </c>
      <c r="L31" s="111">
        <v>57604.55</v>
      </c>
      <c r="M31" s="111">
        <v>0</v>
      </c>
      <c r="N31" s="111">
        <v>57604.55</v>
      </c>
      <c r="O31" s="111">
        <v>0</v>
      </c>
      <c r="P31" s="111">
        <v>57604.55</v>
      </c>
      <c r="Q31" s="131"/>
      <c r="R31" s="111">
        <v>57604.55</v>
      </c>
      <c r="S31" s="111">
        <v>0</v>
      </c>
      <c r="T31" s="111">
        <v>57604.55</v>
      </c>
      <c r="U31" s="111"/>
      <c r="V31" s="111">
        <v>57604.55</v>
      </c>
      <c r="W31" s="111"/>
      <c r="X31" s="111"/>
      <c r="Y31" s="111"/>
      <c r="Z31" s="111"/>
      <c r="AA31" s="111"/>
    </row>
    <row r="32" spans="1:27" x14ac:dyDescent="0.25">
      <c r="A32" s="110" t="s">
        <v>229</v>
      </c>
      <c r="B32" s="128" t="s">
        <v>1079</v>
      </c>
      <c r="C32" s="111">
        <v>0</v>
      </c>
      <c r="D32" s="111">
        <v>8401</v>
      </c>
      <c r="E32" s="111">
        <v>8401</v>
      </c>
      <c r="F32" s="111"/>
      <c r="G32" s="111">
        <v>8401</v>
      </c>
      <c r="H32" s="111">
        <v>8394.25</v>
      </c>
      <c r="I32" s="110">
        <v>15538.26</v>
      </c>
      <c r="J32" s="111">
        <v>32333.510000000002</v>
      </c>
      <c r="K32" s="110">
        <v>16765</v>
      </c>
      <c r="L32" s="111">
        <v>15568.510000000002</v>
      </c>
      <c r="M32" s="111">
        <v>8376.25</v>
      </c>
      <c r="N32" s="111">
        <v>23944.760000000002</v>
      </c>
      <c r="O32" s="111">
        <v>15925</v>
      </c>
      <c r="P32" s="111">
        <v>8019.760000000002</v>
      </c>
      <c r="Q32" s="111" t="e">
        <v>#REF!</v>
      </c>
      <c r="R32" s="111">
        <v>16375.760000000002</v>
      </c>
      <c r="S32" s="111">
        <v>16376</v>
      </c>
      <c r="T32" s="111">
        <v>-0.23999999999796273</v>
      </c>
      <c r="U32" s="111">
        <v>8394.25</v>
      </c>
      <c r="V32" s="111">
        <v>8394.010000000002</v>
      </c>
      <c r="W32" s="111"/>
      <c r="X32" s="111"/>
      <c r="Y32" s="111"/>
      <c r="Z32" s="111"/>
      <c r="AA32" s="111"/>
    </row>
    <row r="33" spans="1:27" x14ac:dyDescent="0.25">
      <c r="A33" s="110" t="s">
        <v>231</v>
      </c>
      <c r="B33" s="128" t="s">
        <v>1078</v>
      </c>
      <c r="C33" s="111">
        <v>13413</v>
      </c>
      <c r="D33" s="111">
        <v>9073.75</v>
      </c>
      <c r="E33" s="111">
        <v>22486.75</v>
      </c>
      <c r="F33" s="111"/>
      <c r="G33" s="111">
        <v>22486.75</v>
      </c>
      <c r="H33" s="111">
        <v>9400</v>
      </c>
      <c r="I33" s="110">
        <v>18408</v>
      </c>
      <c r="J33" s="111">
        <v>50294.75</v>
      </c>
      <c r="K33" s="110">
        <v>31887</v>
      </c>
      <c r="L33" s="111">
        <v>18407.75</v>
      </c>
      <c r="M33" s="111">
        <v>9377.5</v>
      </c>
      <c r="N33" s="111">
        <v>27785.25</v>
      </c>
      <c r="O33" s="111">
        <v>24414</v>
      </c>
      <c r="P33" s="111">
        <v>3371.25</v>
      </c>
      <c r="Q33" s="111" t="e">
        <v>#REF!</v>
      </c>
      <c r="R33" s="111">
        <v>12771.25</v>
      </c>
      <c r="S33" s="111">
        <v>12771</v>
      </c>
      <c r="T33" s="111">
        <v>0.25</v>
      </c>
      <c r="U33" s="111">
        <v>9400</v>
      </c>
      <c r="V33" s="111">
        <v>9400.25</v>
      </c>
      <c r="W33" s="111"/>
      <c r="X33" s="111"/>
      <c r="Y33" s="111"/>
      <c r="Z33" s="111"/>
      <c r="AA33" s="111"/>
    </row>
    <row r="34" spans="1:27" ht="13.9" customHeight="1" x14ac:dyDescent="0.25">
      <c r="A34" s="110" t="s">
        <v>233</v>
      </c>
      <c r="B34" s="110" t="s">
        <v>1077</v>
      </c>
      <c r="C34" s="111">
        <v>0</v>
      </c>
      <c r="D34" s="111">
        <v>8736.25</v>
      </c>
      <c r="E34" s="111">
        <v>8736.25</v>
      </c>
      <c r="F34" s="111">
        <v>8736</v>
      </c>
      <c r="G34" s="111">
        <v>0.25</v>
      </c>
      <c r="H34" s="111">
        <v>8747.5</v>
      </c>
      <c r="I34" s="110">
        <v>16546.2</v>
      </c>
      <c r="J34" s="111">
        <v>25293.95</v>
      </c>
      <c r="K34" s="110">
        <v>10587.43</v>
      </c>
      <c r="L34" s="111">
        <v>14706.52</v>
      </c>
      <c r="M34" s="111">
        <v>8758.75</v>
      </c>
      <c r="N34" s="111">
        <v>23465.27</v>
      </c>
      <c r="O34" s="111">
        <v>13622.92</v>
      </c>
      <c r="P34" s="111">
        <v>9842.35</v>
      </c>
      <c r="Q34" s="111" t="e">
        <v>#REF!</v>
      </c>
      <c r="R34" s="111">
        <v>18556.099999999999</v>
      </c>
      <c r="S34" s="111">
        <v>9568</v>
      </c>
      <c r="T34" s="111">
        <v>8988.0999999999985</v>
      </c>
      <c r="U34" s="111">
        <v>8713.75</v>
      </c>
      <c r="V34" s="111">
        <v>17701.849999999999</v>
      </c>
      <c r="W34" s="111"/>
      <c r="X34" s="111"/>
      <c r="Y34" s="111"/>
      <c r="Z34" s="111"/>
      <c r="AA34" s="111"/>
    </row>
    <row r="35" spans="1:27" x14ac:dyDescent="0.25">
      <c r="A35" s="110" t="s">
        <v>237</v>
      </c>
      <c r="B35" s="110" t="s">
        <v>1076</v>
      </c>
      <c r="C35" s="111">
        <v>8691.0400000000009</v>
      </c>
      <c r="D35" s="111">
        <v>8727.25</v>
      </c>
      <c r="E35" s="111">
        <v>17418.29</v>
      </c>
      <c r="F35" s="111">
        <v>3737.99</v>
      </c>
      <c r="G35" s="111">
        <v>13680.300000000001</v>
      </c>
      <c r="H35" s="111">
        <v>8797</v>
      </c>
      <c r="I35" s="110">
        <v>16687.439999999999</v>
      </c>
      <c r="J35" s="111">
        <v>39164.740000000005</v>
      </c>
      <c r="K35" s="110">
        <v>11557.75</v>
      </c>
      <c r="L35" s="111">
        <v>27606.990000000005</v>
      </c>
      <c r="M35" s="111">
        <v>8722.75</v>
      </c>
      <c r="N35" s="111">
        <v>36329.740000000005</v>
      </c>
      <c r="O35" s="111">
        <v>14086.06</v>
      </c>
      <c r="P35" s="111">
        <v>22243.680000000008</v>
      </c>
      <c r="Q35" s="111" t="e">
        <v>#REF!</v>
      </c>
      <c r="R35" s="111">
        <v>30925.930000000008</v>
      </c>
      <c r="S35" s="111">
        <v>0</v>
      </c>
      <c r="T35" s="111">
        <v>30925.930000000008</v>
      </c>
      <c r="U35" s="111">
        <v>8655.25</v>
      </c>
      <c r="V35" s="111">
        <v>39581.180000000008</v>
      </c>
      <c r="W35" s="111"/>
      <c r="X35" s="111"/>
      <c r="Y35" s="111"/>
      <c r="Z35" s="111"/>
      <c r="AA35" s="111"/>
    </row>
    <row r="36" spans="1:27" x14ac:dyDescent="0.25">
      <c r="A36" s="110" t="s">
        <v>239</v>
      </c>
      <c r="B36" s="110" t="s">
        <v>1075</v>
      </c>
      <c r="C36" s="111">
        <v>6503</v>
      </c>
      <c r="D36" s="111">
        <v>6216.25</v>
      </c>
      <c r="E36" s="111">
        <v>12719.25</v>
      </c>
      <c r="F36" s="111">
        <v>5325</v>
      </c>
      <c r="G36" s="111">
        <v>7394.25</v>
      </c>
      <c r="H36" s="111">
        <v>6306.25</v>
      </c>
      <c r="I36" s="110">
        <v>9580.5</v>
      </c>
      <c r="J36" s="111">
        <v>23281</v>
      </c>
      <c r="K36" s="110">
        <v>9029.7999999999993</v>
      </c>
      <c r="L36" s="111">
        <v>14251.2</v>
      </c>
      <c r="M36" s="111">
        <v>6493</v>
      </c>
      <c r="N36" s="111">
        <v>20744.2</v>
      </c>
      <c r="O36" s="111">
        <v>20000</v>
      </c>
      <c r="P36" s="111">
        <v>744.20000000000073</v>
      </c>
      <c r="Q36" s="111" t="e">
        <v>#REF!</v>
      </c>
      <c r="R36" s="111">
        <v>7351.9500000000007</v>
      </c>
      <c r="S36" s="111">
        <v>0</v>
      </c>
      <c r="T36" s="111">
        <v>7351.9500000000007</v>
      </c>
      <c r="U36" s="111">
        <v>6604.38</v>
      </c>
      <c r="V36" s="111">
        <v>13956.330000000002</v>
      </c>
      <c r="W36" s="111"/>
      <c r="X36" s="111"/>
      <c r="Y36" s="111"/>
      <c r="Z36" s="111"/>
      <c r="AA36" s="111"/>
    </row>
    <row r="37" spans="1:27" x14ac:dyDescent="0.25">
      <c r="A37" s="110" t="s">
        <v>241</v>
      </c>
      <c r="B37" s="110" t="s">
        <v>1074</v>
      </c>
      <c r="C37" s="111">
        <v>-0.3000000000001819</v>
      </c>
      <c r="D37" s="111">
        <v>6362.5</v>
      </c>
      <c r="E37" s="111">
        <v>6362.2</v>
      </c>
      <c r="F37" s="111">
        <v>6359</v>
      </c>
      <c r="G37" s="111">
        <v>3.1999999999998181</v>
      </c>
      <c r="H37" s="111">
        <v>6362.5</v>
      </c>
      <c r="I37" s="110">
        <v>9741</v>
      </c>
      <c r="J37" s="111">
        <v>16106.7</v>
      </c>
      <c r="K37" s="110">
        <v>3536.2</v>
      </c>
      <c r="L37" s="111">
        <v>12570.5</v>
      </c>
      <c r="M37" s="111">
        <v>6362.5</v>
      </c>
      <c r="N37" s="111">
        <v>18933</v>
      </c>
      <c r="O37" s="111">
        <v>14731.5</v>
      </c>
      <c r="P37" s="111">
        <v>4201.5</v>
      </c>
      <c r="Q37" s="111" t="e">
        <v>#REF!</v>
      </c>
      <c r="R37" s="111">
        <v>10575.25</v>
      </c>
      <c r="S37" s="111">
        <v>1365</v>
      </c>
      <c r="T37" s="111">
        <v>9210.25</v>
      </c>
      <c r="U37" s="111">
        <v>6373.75</v>
      </c>
      <c r="V37" s="111">
        <v>15584</v>
      </c>
      <c r="W37" s="111"/>
      <c r="X37" s="111"/>
      <c r="Y37" s="111"/>
      <c r="Z37" s="111"/>
      <c r="AA37" s="111"/>
    </row>
    <row r="38" spans="1:27" x14ac:dyDescent="0.25">
      <c r="A38" s="110" t="s">
        <v>243</v>
      </c>
      <c r="B38" s="110" t="s">
        <v>1073</v>
      </c>
      <c r="C38" s="111">
        <v>41064</v>
      </c>
      <c r="D38" s="111">
        <v>8758.75</v>
      </c>
      <c r="E38" s="111">
        <v>49822.75</v>
      </c>
      <c r="F38" s="111">
        <v>19300</v>
      </c>
      <c r="G38" s="111">
        <v>30522.75</v>
      </c>
      <c r="H38" s="111">
        <v>8689</v>
      </c>
      <c r="I38" s="110">
        <v>16379.28</v>
      </c>
      <c r="J38" s="111">
        <v>55591.03</v>
      </c>
      <c r="K38" s="110">
        <v>40438.36</v>
      </c>
      <c r="L38" s="111">
        <v>15152.669999999998</v>
      </c>
      <c r="M38" s="111">
        <v>8279.5</v>
      </c>
      <c r="N38" s="111">
        <v>23432.17</v>
      </c>
      <c r="O38" s="111">
        <v>11552</v>
      </c>
      <c r="P38" s="111">
        <v>11880.169999999998</v>
      </c>
      <c r="Q38" s="111" t="e">
        <v>#REF!</v>
      </c>
      <c r="R38" s="111">
        <v>20238.419999999998</v>
      </c>
      <c r="S38" s="111">
        <v>12306.279999999999</v>
      </c>
      <c r="T38" s="111">
        <v>7932.1399999999994</v>
      </c>
      <c r="U38" s="111">
        <v>8065.75</v>
      </c>
      <c r="V38" s="111">
        <v>15997.89</v>
      </c>
      <c r="W38" s="111"/>
      <c r="X38" s="111"/>
      <c r="Y38" s="111"/>
      <c r="Z38" s="111"/>
      <c r="AA38" s="111"/>
    </row>
    <row r="39" spans="1:27" x14ac:dyDescent="0.25">
      <c r="A39" s="118" t="s">
        <v>247</v>
      </c>
      <c r="B39" s="141" t="s">
        <v>1072</v>
      </c>
      <c r="C39" s="111">
        <v>0.34000000000014552</v>
      </c>
      <c r="D39" s="111">
        <v>7622.5</v>
      </c>
      <c r="E39" s="111">
        <v>7622.84</v>
      </c>
      <c r="F39" s="111">
        <v>7090</v>
      </c>
      <c r="G39" s="111">
        <v>532.84000000000015</v>
      </c>
      <c r="H39" s="111">
        <v>8016.25</v>
      </c>
      <c r="I39" s="110">
        <v>14459.7</v>
      </c>
      <c r="J39" s="111">
        <v>23008.79</v>
      </c>
      <c r="K39" s="110">
        <v>0</v>
      </c>
      <c r="L39" s="111">
        <v>23008.79</v>
      </c>
      <c r="M39" s="111">
        <v>8297.5</v>
      </c>
      <c r="N39" s="111">
        <v>31306.29</v>
      </c>
      <c r="O39" s="111">
        <v>8796</v>
      </c>
      <c r="P39" s="111">
        <v>22510.29</v>
      </c>
      <c r="Q39" s="111" t="e">
        <v>#REF!</v>
      </c>
      <c r="R39" s="111">
        <v>31156.54</v>
      </c>
      <c r="S39" s="111">
        <v>23208</v>
      </c>
      <c r="T39" s="111">
        <v>7948.5400000000009</v>
      </c>
      <c r="U39" s="111">
        <v>8646.25</v>
      </c>
      <c r="V39" s="111">
        <v>16594.79</v>
      </c>
      <c r="W39" s="111"/>
      <c r="X39" s="111"/>
      <c r="Y39" s="111"/>
      <c r="Z39" s="111"/>
      <c r="AA39" s="111"/>
    </row>
    <row r="40" spans="1:27" x14ac:dyDescent="0.25">
      <c r="A40" s="110" t="s">
        <v>251</v>
      </c>
      <c r="B40" s="110" t="s">
        <v>1071</v>
      </c>
      <c r="C40" s="111">
        <v>2595.25</v>
      </c>
      <c r="D40" s="111">
        <v>6542.5</v>
      </c>
      <c r="E40" s="111">
        <v>9137.75</v>
      </c>
      <c r="F40" s="111">
        <v>8122.62</v>
      </c>
      <c r="G40" s="111">
        <v>1015.1300000000001</v>
      </c>
      <c r="H40" s="111">
        <v>6542.5</v>
      </c>
      <c r="I40" s="110">
        <v>10254.6</v>
      </c>
      <c r="J40" s="111">
        <v>17812.23</v>
      </c>
      <c r="K40" s="110">
        <v>2546</v>
      </c>
      <c r="L40" s="111">
        <v>15266.23</v>
      </c>
      <c r="M40" s="111">
        <v>6508.75</v>
      </c>
      <c r="N40" s="111">
        <v>21774.98</v>
      </c>
      <c r="O40" s="111">
        <v>18149.55</v>
      </c>
      <c r="P40" s="111">
        <v>3625.4300000000003</v>
      </c>
      <c r="Q40" s="111" t="e">
        <v>#REF!</v>
      </c>
      <c r="R40" s="111">
        <v>10120.68</v>
      </c>
      <c r="S40" s="111">
        <v>2670</v>
      </c>
      <c r="T40" s="111">
        <v>7450.68</v>
      </c>
      <c r="U40" s="111">
        <v>6389.5</v>
      </c>
      <c r="V40" s="111">
        <v>13840.18</v>
      </c>
      <c r="W40" s="111"/>
      <c r="X40" s="111"/>
      <c r="Y40" s="111"/>
      <c r="Z40" s="111"/>
      <c r="AA40" s="111"/>
    </row>
    <row r="41" spans="1:27" x14ac:dyDescent="0.25">
      <c r="A41" s="110" t="s">
        <v>249</v>
      </c>
      <c r="B41" s="110" t="s">
        <v>1070</v>
      </c>
      <c r="C41" s="111">
        <v>20666.060000000001</v>
      </c>
      <c r="D41" s="111">
        <v>8736.25</v>
      </c>
      <c r="E41" s="111">
        <v>29402.31</v>
      </c>
      <c r="F41" s="111">
        <v>10191</v>
      </c>
      <c r="G41" s="111">
        <v>19211.310000000001</v>
      </c>
      <c r="H41" s="111">
        <v>8747.5</v>
      </c>
      <c r="I41" s="110">
        <v>16546.2</v>
      </c>
      <c r="J41" s="111">
        <v>44505.01</v>
      </c>
      <c r="K41" s="110">
        <v>12693.45</v>
      </c>
      <c r="L41" s="111">
        <v>31811.56</v>
      </c>
      <c r="M41" s="111">
        <v>8725</v>
      </c>
      <c r="N41" s="111">
        <v>40536.559999999998</v>
      </c>
      <c r="O41" s="111">
        <v>13776</v>
      </c>
      <c r="P41" s="111">
        <v>26760.559999999998</v>
      </c>
      <c r="Q41" s="111" t="e">
        <v>#REF!</v>
      </c>
      <c r="R41" s="111">
        <v>35508.06</v>
      </c>
      <c r="S41" s="111">
        <v>3212.55</v>
      </c>
      <c r="T41" s="111">
        <v>32295.51</v>
      </c>
      <c r="U41" s="111">
        <v>8736.25</v>
      </c>
      <c r="V41" s="111">
        <v>41031.759999999995</v>
      </c>
      <c r="W41" s="111"/>
      <c r="X41" s="111"/>
      <c r="Y41" s="111"/>
      <c r="Z41" s="111"/>
      <c r="AA41" s="111"/>
    </row>
    <row r="42" spans="1:27" x14ac:dyDescent="0.25">
      <c r="A42" s="110" t="s">
        <v>253</v>
      </c>
      <c r="B42" s="110" t="s">
        <v>1069</v>
      </c>
      <c r="C42" s="111"/>
      <c r="D42" s="111"/>
      <c r="E42" s="111"/>
      <c r="F42" s="111"/>
      <c r="G42" s="111"/>
      <c r="H42" s="111"/>
      <c r="J42" s="111"/>
      <c r="L42" s="111"/>
      <c r="M42" s="117">
        <v>8455</v>
      </c>
      <c r="N42" s="111">
        <v>8455</v>
      </c>
      <c r="O42" s="111">
        <v>0</v>
      </c>
      <c r="P42" s="111">
        <v>8455</v>
      </c>
      <c r="Q42" s="111" t="e">
        <v>#REF!</v>
      </c>
      <c r="R42" s="111">
        <v>16876.25</v>
      </c>
      <c r="S42" s="111">
        <v>10097.290000000001</v>
      </c>
      <c r="T42" s="111">
        <v>6778.9599999999991</v>
      </c>
      <c r="U42" s="111">
        <v>8488.75</v>
      </c>
      <c r="V42" s="111">
        <v>15267.71</v>
      </c>
      <c r="W42" s="111"/>
      <c r="X42" s="111"/>
      <c r="Y42" s="111"/>
      <c r="Z42" s="111"/>
      <c r="AA42" s="111"/>
    </row>
    <row r="43" spans="1:27" x14ac:dyDescent="0.25">
      <c r="A43" s="110" t="s">
        <v>255</v>
      </c>
      <c r="B43" s="110" t="s">
        <v>1068</v>
      </c>
      <c r="C43" s="111">
        <v>19093.449999999997</v>
      </c>
      <c r="D43" s="111">
        <v>8992.75</v>
      </c>
      <c r="E43" s="111">
        <v>28086.199999999997</v>
      </c>
      <c r="F43" s="111"/>
      <c r="G43" s="111">
        <v>28086.199999999997</v>
      </c>
      <c r="H43" s="111">
        <v>9073.75</v>
      </c>
      <c r="I43" s="110">
        <v>17477.099999999999</v>
      </c>
      <c r="J43" s="111">
        <v>54637.049999999996</v>
      </c>
      <c r="K43" s="110">
        <v>32698.7</v>
      </c>
      <c r="L43" s="111">
        <v>21938.349999999995</v>
      </c>
      <c r="M43" s="111">
        <v>9044.5</v>
      </c>
      <c r="N43" s="111">
        <v>30982.849999999995</v>
      </c>
      <c r="O43" s="111">
        <v>29918.15</v>
      </c>
      <c r="P43" s="111">
        <v>1064.6999999999935</v>
      </c>
      <c r="Q43" s="111" t="e">
        <v>#REF!</v>
      </c>
      <c r="R43" s="111">
        <v>10030.449999999993</v>
      </c>
      <c r="S43" s="111">
        <v>2034.75</v>
      </c>
      <c r="T43" s="111">
        <v>7995.6999999999935</v>
      </c>
      <c r="U43" s="111">
        <v>8875.75</v>
      </c>
      <c r="V43" s="111">
        <v>16871.449999999993</v>
      </c>
      <c r="W43" s="111"/>
      <c r="X43" s="111"/>
      <c r="Y43" s="111"/>
      <c r="Z43" s="111"/>
      <c r="AA43" s="111"/>
    </row>
    <row r="44" spans="1:27" x14ac:dyDescent="0.25">
      <c r="A44" s="110" t="s">
        <v>257</v>
      </c>
      <c r="B44" s="126" t="s">
        <v>1067</v>
      </c>
      <c r="C44" s="111">
        <v>12599.300000000001</v>
      </c>
      <c r="D44" s="111">
        <v>8500</v>
      </c>
      <c r="E44" s="111">
        <v>21099.300000000003</v>
      </c>
      <c r="F44" s="111">
        <v>19060.52</v>
      </c>
      <c r="G44" s="111">
        <v>2038.7800000000025</v>
      </c>
      <c r="H44" s="111">
        <v>8511.25</v>
      </c>
      <c r="I44" s="110">
        <v>15872.1</v>
      </c>
      <c r="J44" s="111">
        <v>26422.130000000005</v>
      </c>
      <c r="K44" s="110">
        <v>0</v>
      </c>
      <c r="L44" s="111">
        <v>26422.130000000005</v>
      </c>
      <c r="M44" s="111">
        <v>8421.25</v>
      </c>
      <c r="N44" s="111">
        <v>34843.380000000005</v>
      </c>
      <c r="O44" s="111">
        <v>0</v>
      </c>
      <c r="P44" s="111">
        <v>34843.380000000005</v>
      </c>
      <c r="Q44" s="111" t="e">
        <v>#REF!</v>
      </c>
      <c r="R44" s="111">
        <v>43039.630000000005</v>
      </c>
      <c r="S44" s="111">
        <v>40658</v>
      </c>
      <c r="T44" s="111">
        <v>2381.6300000000047</v>
      </c>
      <c r="U44" s="111">
        <v>7757.5</v>
      </c>
      <c r="V44" s="111">
        <v>10139.130000000005</v>
      </c>
      <c r="W44" s="111"/>
      <c r="X44" s="111"/>
      <c r="Y44" s="111"/>
      <c r="Z44" s="111"/>
      <c r="AA44" s="111"/>
    </row>
    <row r="45" spans="1:27" x14ac:dyDescent="0.25">
      <c r="A45" s="110" t="s">
        <v>259</v>
      </c>
      <c r="B45" s="110" t="s">
        <v>1066</v>
      </c>
      <c r="C45" s="111">
        <v>10536.14</v>
      </c>
      <c r="D45" s="111">
        <v>7699</v>
      </c>
      <c r="E45" s="111">
        <v>18235.14</v>
      </c>
      <c r="F45" s="111">
        <v>9206.59</v>
      </c>
      <c r="G45" s="111">
        <v>9028.5499999999993</v>
      </c>
      <c r="H45" s="111">
        <v>7802.5</v>
      </c>
      <c r="I45" s="110">
        <v>13849.8</v>
      </c>
      <c r="J45" s="111">
        <v>30680.85</v>
      </c>
      <c r="K45" s="110">
        <v>5753.48</v>
      </c>
      <c r="L45" s="111">
        <v>24927.37</v>
      </c>
      <c r="M45" s="111">
        <v>8016.25</v>
      </c>
      <c r="N45" s="111">
        <v>32943.619999999995</v>
      </c>
      <c r="O45" s="111">
        <v>25647.979999999996</v>
      </c>
      <c r="P45" s="111">
        <v>7295.6399999999994</v>
      </c>
      <c r="Q45" s="111" t="e">
        <v>#REF!</v>
      </c>
      <c r="R45" s="111">
        <v>15233.14</v>
      </c>
      <c r="S45" s="111">
        <v>14990.91</v>
      </c>
      <c r="T45" s="111">
        <v>242.22999999999956</v>
      </c>
      <c r="U45" s="111">
        <v>8038.75</v>
      </c>
      <c r="V45" s="111">
        <v>8280.98</v>
      </c>
      <c r="W45" s="111"/>
      <c r="X45" s="111"/>
      <c r="Y45" s="111"/>
      <c r="Z45" s="111"/>
      <c r="AA45" s="111"/>
    </row>
    <row r="46" spans="1:27" x14ac:dyDescent="0.25">
      <c r="A46" s="110" t="s">
        <v>261</v>
      </c>
      <c r="B46" s="110" t="s">
        <v>1065</v>
      </c>
      <c r="C46" s="111">
        <v>32267.71</v>
      </c>
      <c r="D46" s="111">
        <v>11618.5</v>
      </c>
      <c r="E46" s="111">
        <v>43886.21</v>
      </c>
      <c r="F46" s="111">
        <v>31273.46</v>
      </c>
      <c r="G46" s="111">
        <v>12612.75</v>
      </c>
      <c r="H46" s="111">
        <v>11726.5</v>
      </c>
      <c r="I46" s="110">
        <v>25046.28</v>
      </c>
      <c r="J46" s="111">
        <v>49385.53</v>
      </c>
      <c r="K46" s="110">
        <v>19653.400000000001</v>
      </c>
      <c r="L46" s="111">
        <v>29732.129999999997</v>
      </c>
      <c r="M46" s="111">
        <v>11584.75</v>
      </c>
      <c r="N46" s="111">
        <v>41316.879999999997</v>
      </c>
      <c r="O46" s="111">
        <v>5530.1</v>
      </c>
      <c r="P46" s="111">
        <v>35786.78</v>
      </c>
      <c r="Q46" s="111" t="e">
        <v>#REF!</v>
      </c>
      <c r="R46" s="111">
        <v>47297.279999999999</v>
      </c>
      <c r="S46" s="111">
        <v>28144</v>
      </c>
      <c r="T46" s="111">
        <v>19153.28</v>
      </c>
      <c r="U46" s="111">
        <v>11588.12</v>
      </c>
      <c r="V46" s="111">
        <v>30741.4</v>
      </c>
      <c r="W46" s="111"/>
      <c r="X46" s="111"/>
      <c r="Y46" s="111"/>
      <c r="Z46" s="111"/>
      <c r="AA46" s="111"/>
    </row>
    <row r="47" spans="1:27" x14ac:dyDescent="0.25">
      <c r="A47" s="110" t="s">
        <v>265</v>
      </c>
      <c r="B47" s="110" t="s">
        <v>1064</v>
      </c>
      <c r="C47" s="111">
        <v>2999.5</v>
      </c>
      <c r="D47" s="111">
        <v>6556</v>
      </c>
      <c r="E47" s="111">
        <v>9555.5</v>
      </c>
      <c r="F47" s="111"/>
      <c r="G47" s="111">
        <v>9555.5</v>
      </c>
      <c r="H47" s="111">
        <v>6569.5</v>
      </c>
      <c r="I47" s="110">
        <v>10331.64</v>
      </c>
      <c r="J47" s="111">
        <v>26456.639999999999</v>
      </c>
      <c r="K47" s="110">
        <v>0</v>
      </c>
      <c r="L47" s="111">
        <v>26456.639999999999</v>
      </c>
      <c r="M47" s="111">
        <v>6574</v>
      </c>
      <c r="N47" s="111">
        <v>33030.639999999999</v>
      </c>
      <c r="O47" s="111">
        <v>0</v>
      </c>
      <c r="P47" s="111">
        <v>33030.639999999999</v>
      </c>
      <c r="Q47" s="111" t="e">
        <v>#REF!</v>
      </c>
      <c r="R47" s="111">
        <v>39556.49</v>
      </c>
      <c r="S47" s="111">
        <v>3856.82</v>
      </c>
      <c r="T47" s="111">
        <v>35699.67</v>
      </c>
      <c r="U47" s="111">
        <v>6221.88</v>
      </c>
      <c r="V47" s="111">
        <v>41921.549999999996</v>
      </c>
      <c r="W47" s="111"/>
      <c r="X47" s="111"/>
      <c r="Y47" s="111"/>
      <c r="Z47" s="111"/>
      <c r="AA47" s="111"/>
    </row>
    <row r="48" spans="1:27" x14ac:dyDescent="0.25">
      <c r="A48" s="110" t="s">
        <v>267</v>
      </c>
      <c r="B48" s="110" t="s">
        <v>1063</v>
      </c>
      <c r="C48" s="111">
        <v>33106</v>
      </c>
      <c r="D48" s="111">
        <v>8401</v>
      </c>
      <c r="E48" s="111">
        <v>41507</v>
      </c>
      <c r="F48" s="111"/>
      <c r="G48" s="111">
        <v>41507</v>
      </c>
      <c r="H48" s="111">
        <v>8389.75</v>
      </c>
      <c r="I48" s="110">
        <v>15525.42</v>
      </c>
      <c r="J48" s="111">
        <v>65422.17</v>
      </c>
      <c r="K48" s="110">
        <v>8150</v>
      </c>
      <c r="L48" s="111">
        <v>57272.17</v>
      </c>
      <c r="M48" s="111">
        <v>8389.75</v>
      </c>
      <c r="N48" s="111">
        <v>65661.919999999998</v>
      </c>
      <c r="O48" s="111">
        <v>21909.71</v>
      </c>
      <c r="P48" s="111">
        <v>43752.21</v>
      </c>
      <c r="Q48" s="111" t="e">
        <v>#REF!</v>
      </c>
      <c r="R48" s="111">
        <v>52141.96</v>
      </c>
      <c r="S48" s="111">
        <v>19570</v>
      </c>
      <c r="T48" s="111">
        <v>32571.96</v>
      </c>
      <c r="U48" s="111">
        <v>8384.1200000000008</v>
      </c>
      <c r="V48" s="111">
        <v>40956.080000000002</v>
      </c>
      <c r="W48" s="111"/>
      <c r="X48" s="111"/>
      <c r="Y48" s="111"/>
      <c r="Z48" s="111"/>
      <c r="AA48" s="111"/>
    </row>
    <row r="49" spans="1:27" x14ac:dyDescent="0.25">
      <c r="A49" s="110" t="s">
        <v>269</v>
      </c>
      <c r="B49" s="128" t="s">
        <v>1062</v>
      </c>
      <c r="C49" s="111">
        <v>84163</v>
      </c>
      <c r="D49" s="111">
        <v>9062.5</v>
      </c>
      <c r="E49" s="111">
        <v>93225.5</v>
      </c>
      <c r="F49" s="111">
        <v>93225.5</v>
      </c>
      <c r="G49" s="111">
        <v>0</v>
      </c>
      <c r="H49" s="111">
        <v>9377.5</v>
      </c>
      <c r="I49" s="110">
        <v>18343.8</v>
      </c>
      <c r="J49" s="111">
        <v>27721.3</v>
      </c>
      <c r="K49" s="110">
        <v>9377.5</v>
      </c>
      <c r="L49" s="111">
        <v>18343.8</v>
      </c>
      <c r="M49" s="111">
        <v>9377.5</v>
      </c>
      <c r="N49" s="111">
        <v>27721.3</v>
      </c>
      <c r="O49" s="111">
        <v>0</v>
      </c>
      <c r="P49" s="111">
        <v>27721.3</v>
      </c>
      <c r="Q49" s="111" t="e">
        <v>#REF!</v>
      </c>
      <c r="R49" s="111">
        <v>37121.300000000003</v>
      </c>
      <c r="S49" s="111">
        <v>18343</v>
      </c>
      <c r="T49" s="111">
        <v>18778.300000000003</v>
      </c>
      <c r="U49" s="111">
        <v>9400</v>
      </c>
      <c r="V49" s="111">
        <v>28178.300000000003</v>
      </c>
      <c r="W49" s="111"/>
      <c r="X49" s="111"/>
      <c r="Y49" s="111"/>
      <c r="Z49" s="111"/>
      <c r="AA49" s="111"/>
    </row>
    <row r="50" spans="1:27" x14ac:dyDescent="0.25">
      <c r="A50" s="110" t="s">
        <v>271</v>
      </c>
      <c r="B50" s="110" t="s">
        <v>1061</v>
      </c>
      <c r="C50" s="111">
        <v>-0.31000000000130967</v>
      </c>
      <c r="D50" s="111">
        <v>11053.75</v>
      </c>
      <c r="E50" s="111">
        <v>11053.439999999999</v>
      </c>
      <c r="F50" s="111">
        <v>9286</v>
      </c>
      <c r="G50" s="111">
        <v>1767.4399999999987</v>
      </c>
      <c r="H50" s="111">
        <v>11076.25</v>
      </c>
      <c r="I50" s="110">
        <v>23190.9</v>
      </c>
      <c r="J50" s="111">
        <v>36034.589999999997</v>
      </c>
      <c r="K50" s="110">
        <v>0</v>
      </c>
      <c r="L50" s="111">
        <v>36034.589999999997</v>
      </c>
      <c r="M50" s="111">
        <v>11053.75</v>
      </c>
      <c r="N50" s="111">
        <v>47088.34</v>
      </c>
      <c r="O50" s="111">
        <v>22592.69</v>
      </c>
      <c r="P50" s="111">
        <v>24495.649999999998</v>
      </c>
      <c r="Q50" s="111" t="e">
        <v>#REF!</v>
      </c>
      <c r="R50" s="111">
        <v>35886.899999999994</v>
      </c>
      <c r="S50" s="111">
        <v>24149.599999999999</v>
      </c>
      <c r="T50" s="111">
        <v>11737.299999999996</v>
      </c>
      <c r="U50" s="111">
        <v>11650</v>
      </c>
      <c r="V50" s="111">
        <v>23387.299999999996</v>
      </c>
      <c r="W50" s="111"/>
      <c r="X50" s="111"/>
      <c r="Y50" s="111"/>
      <c r="Z50" s="111"/>
      <c r="AA50" s="111"/>
    </row>
    <row r="51" spans="1:27" x14ac:dyDescent="0.25">
      <c r="A51" s="110" t="s">
        <v>275</v>
      </c>
      <c r="B51" s="110" t="s">
        <v>1060</v>
      </c>
      <c r="C51" s="111">
        <v>0</v>
      </c>
      <c r="D51" s="111">
        <v>6605.5</v>
      </c>
      <c r="E51" s="111">
        <v>6605.5</v>
      </c>
      <c r="F51" s="111">
        <v>6291</v>
      </c>
      <c r="G51" s="111">
        <v>314.5</v>
      </c>
      <c r="H51" s="111">
        <v>6601</v>
      </c>
      <c r="I51" s="110">
        <v>10421.52</v>
      </c>
      <c r="J51" s="111">
        <v>17337.02</v>
      </c>
      <c r="K51" s="110">
        <v>6916</v>
      </c>
      <c r="L51" s="111">
        <v>10421.02</v>
      </c>
      <c r="M51" s="111">
        <v>6679.75</v>
      </c>
      <c r="N51" s="111">
        <v>17100.77</v>
      </c>
      <c r="O51" s="111">
        <v>17100.77</v>
      </c>
      <c r="P51" s="111">
        <v>0</v>
      </c>
      <c r="Q51" s="111" t="e">
        <v>#REF!</v>
      </c>
      <c r="R51" s="111">
        <v>6621.25</v>
      </c>
      <c r="S51" s="111">
        <v>0</v>
      </c>
      <c r="T51" s="111">
        <v>6621.25</v>
      </c>
      <c r="U51" s="111">
        <v>6622.38</v>
      </c>
      <c r="V51" s="111">
        <v>13243.630000000001</v>
      </c>
      <c r="W51" s="111"/>
      <c r="X51" s="111"/>
      <c r="Y51" s="111"/>
      <c r="Z51" s="111"/>
      <c r="AA51" s="111"/>
    </row>
    <row r="52" spans="1:27" x14ac:dyDescent="0.25">
      <c r="A52" s="110" t="s">
        <v>277</v>
      </c>
      <c r="B52" s="110" t="s">
        <v>1059</v>
      </c>
      <c r="C52" s="111">
        <v>5319.2600000000011</v>
      </c>
      <c r="D52" s="111">
        <v>8713.75</v>
      </c>
      <c r="E52" s="111">
        <v>14033.010000000002</v>
      </c>
      <c r="F52" s="111">
        <v>8520</v>
      </c>
      <c r="G52" s="111">
        <v>5513.010000000002</v>
      </c>
      <c r="H52" s="111">
        <v>8725</v>
      </c>
      <c r="I52" s="110">
        <v>16482</v>
      </c>
      <c r="J52" s="111">
        <v>30720.010000000002</v>
      </c>
      <c r="K52" s="110">
        <v>8812.75</v>
      </c>
      <c r="L52" s="111">
        <v>21907.260000000002</v>
      </c>
      <c r="M52" s="111">
        <v>8511.25</v>
      </c>
      <c r="N52" s="111">
        <v>30418.510000000002</v>
      </c>
      <c r="O52" s="127">
        <v>23730.38</v>
      </c>
      <c r="P52" s="111">
        <v>6688.130000000001</v>
      </c>
      <c r="Q52" s="111" t="e">
        <v>#REF!</v>
      </c>
      <c r="R52" s="111">
        <v>14861.880000000001</v>
      </c>
      <c r="S52" s="111">
        <v>11686</v>
      </c>
      <c r="T52" s="111">
        <v>3175.880000000001</v>
      </c>
      <c r="U52" s="111">
        <v>8027.5</v>
      </c>
      <c r="V52" s="111">
        <v>11203.380000000001</v>
      </c>
      <c r="W52" s="111"/>
      <c r="X52" s="111"/>
      <c r="Y52" s="111"/>
      <c r="Z52" s="111"/>
      <c r="AA52" s="111"/>
    </row>
    <row r="53" spans="1:27" x14ac:dyDescent="0.25">
      <c r="A53" s="110" t="s">
        <v>279</v>
      </c>
      <c r="B53" s="110" t="s">
        <v>1058</v>
      </c>
      <c r="C53" s="111">
        <v>11968.149999999998</v>
      </c>
      <c r="D53" s="111">
        <v>6340</v>
      </c>
      <c r="E53" s="111">
        <v>18308.149999999998</v>
      </c>
      <c r="F53" s="111">
        <v>10539.22</v>
      </c>
      <c r="G53" s="111">
        <v>7768.9299999999985</v>
      </c>
      <c r="H53" s="111">
        <v>6351.25</v>
      </c>
      <c r="I53" s="110">
        <v>9708.9</v>
      </c>
      <c r="J53" s="111">
        <v>23829.079999999998</v>
      </c>
      <c r="K53" s="110">
        <v>7769.1</v>
      </c>
      <c r="L53" s="111">
        <v>16059.979999999998</v>
      </c>
      <c r="M53" s="111">
        <v>6328.75</v>
      </c>
      <c r="N53" s="111">
        <v>22388.729999999996</v>
      </c>
      <c r="O53" s="111">
        <v>2499.6</v>
      </c>
      <c r="P53" s="111">
        <v>19889.129999999997</v>
      </c>
      <c r="Q53" s="111" t="e">
        <v>#REF!</v>
      </c>
      <c r="R53" s="111">
        <v>26206.629999999997</v>
      </c>
      <c r="S53" s="111">
        <v>21880.25</v>
      </c>
      <c r="T53" s="111">
        <v>4326.3799999999974</v>
      </c>
      <c r="U53" s="111">
        <v>6266.88</v>
      </c>
      <c r="V53" s="111">
        <v>10593.259999999998</v>
      </c>
      <c r="W53" s="111"/>
      <c r="X53" s="111"/>
      <c r="Y53" s="111"/>
      <c r="Z53" s="111"/>
      <c r="AA53" s="111"/>
    </row>
    <row r="54" spans="1:27" x14ac:dyDescent="0.25">
      <c r="A54" s="110" t="s">
        <v>281</v>
      </c>
      <c r="B54" s="110" t="s">
        <v>1057</v>
      </c>
      <c r="C54" s="111">
        <v>18418</v>
      </c>
      <c r="D54" s="111">
        <v>6340</v>
      </c>
      <c r="E54" s="111">
        <v>24758</v>
      </c>
      <c r="F54" s="111"/>
      <c r="G54" s="111">
        <v>24758</v>
      </c>
      <c r="H54" s="111">
        <v>6333.25</v>
      </c>
      <c r="I54" s="110">
        <v>9657.5400000000009</v>
      </c>
      <c r="J54" s="111">
        <v>40748.79</v>
      </c>
      <c r="K54" s="110">
        <v>21895</v>
      </c>
      <c r="L54" s="111">
        <v>18853.79</v>
      </c>
      <c r="M54" s="111">
        <v>6355.3</v>
      </c>
      <c r="N54" s="111">
        <v>25209.09</v>
      </c>
      <c r="O54" s="111">
        <v>3668.56</v>
      </c>
      <c r="P54" s="111">
        <v>21540.53</v>
      </c>
      <c r="Q54" s="111" t="e">
        <v>#REF!</v>
      </c>
      <c r="R54" s="111">
        <v>27813.03</v>
      </c>
      <c r="S54" s="111">
        <v>6952.08</v>
      </c>
      <c r="T54" s="111">
        <v>20860.949999999997</v>
      </c>
      <c r="U54" s="111">
        <v>6243.25</v>
      </c>
      <c r="V54" s="111">
        <v>27104.199999999997</v>
      </c>
      <c r="W54" s="111"/>
      <c r="X54" s="111"/>
      <c r="Y54" s="111"/>
      <c r="AA54" s="111"/>
    </row>
    <row r="55" spans="1:27" x14ac:dyDescent="0.25">
      <c r="A55" s="110" t="s">
        <v>285</v>
      </c>
      <c r="B55" s="110" t="s">
        <v>1056</v>
      </c>
      <c r="C55" s="111">
        <v>84</v>
      </c>
      <c r="D55" s="111">
        <v>8680</v>
      </c>
      <c r="E55" s="111">
        <v>8764</v>
      </c>
      <c r="F55" s="111">
        <v>1392.18</v>
      </c>
      <c r="G55" s="111">
        <v>7371.82</v>
      </c>
      <c r="H55" s="111">
        <v>8657.5</v>
      </c>
      <c r="I55" s="110">
        <v>16289.4</v>
      </c>
      <c r="J55" s="111">
        <v>32318.720000000001</v>
      </c>
      <c r="K55" s="110">
        <v>2825</v>
      </c>
      <c r="L55" s="111">
        <v>29493.72</v>
      </c>
      <c r="M55" s="111">
        <v>8657.5</v>
      </c>
      <c r="N55" s="111">
        <v>38151.22</v>
      </c>
      <c r="O55" s="111">
        <v>31147.800000000003</v>
      </c>
      <c r="P55" s="111">
        <v>7003.4199999999983</v>
      </c>
      <c r="Q55" s="111" t="e">
        <v>#REF!</v>
      </c>
      <c r="R55" s="111">
        <v>15694.669999999998</v>
      </c>
      <c r="S55" s="111">
        <v>0</v>
      </c>
      <c r="T55" s="111">
        <v>15694.669999999998</v>
      </c>
      <c r="U55" s="111">
        <v>8668.75</v>
      </c>
      <c r="V55" s="111">
        <v>24363.42</v>
      </c>
      <c r="W55" s="111"/>
      <c r="X55" s="111"/>
      <c r="Y55" s="111"/>
      <c r="Z55" s="111"/>
      <c r="AA55" s="111"/>
    </row>
    <row r="56" spans="1:27" x14ac:dyDescent="0.25">
      <c r="A56" s="110" t="s">
        <v>287</v>
      </c>
      <c r="B56" s="110" t="s">
        <v>1055</v>
      </c>
      <c r="C56" s="111">
        <v>17472.919999999998</v>
      </c>
      <c r="D56" s="111">
        <v>8770</v>
      </c>
      <c r="E56" s="111">
        <v>26242.92</v>
      </c>
      <c r="F56" s="111"/>
      <c r="G56" s="111">
        <v>26242.92</v>
      </c>
      <c r="H56" s="111">
        <v>8826.25</v>
      </c>
      <c r="I56" s="110">
        <v>16770.900000000001</v>
      </c>
      <c r="J56" s="111">
        <v>51840.07</v>
      </c>
      <c r="K56" s="110">
        <v>3000</v>
      </c>
      <c r="L56" s="111">
        <v>48840.07</v>
      </c>
      <c r="M56" s="111">
        <v>8848.75</v>
      </c>
      <c r="N56" s="111">
        <v>57688.82</v>
      </c>
      <c r="O56" s="111">
        <v>16225.96</v>
      </c>
      <c r="P56" s="111">
        <v>41462.86</v>
      </c>
      <c r="Q56" s="111" t="e">
        <v>#REF!</v>
      </c>
      <c r="R56" s="111">
        <v>50142.86</v>
      </c>
      <c r="S56" s="111">
        <v>10286.790000000001</v>
      </c>
      <c r="T56" s="111">
        <v>39856.07</v>
      </c>
      <c r="U56" s="111">
        <v>8623.75</v>
      </c>
      <c r="V56" s="111">
        <v>48479.82</v>
      </c>
      <c r="W56" s="111"/>
      <c r="X56" s="111"/>
      <c r="Y56" s="111"/>
      <c r="Z56" s="111"/>
      <c r="AA56" s="111"/>
    </row>
    <row r="57" spans="1:27" x14ac:dyDescent="0.25">
      <c r="A57" s="110" t="s">
        <v>291</v>
      </c>
      <c r="B57" s="126" t="s">
        <v>1054</v>
      </c>
      <c r="C57" s="111">
        <v>8871</v>
      </c>
      <c r="D57" s="111">
        <v>8997.25</v>
      </c>
      <c r="E57" s="111">
        <v>17868.25</v>
      </c>
      <c r="F57" s="111">
        <v>17868.25</v>
      </c>
      <c r="G57" s="111">
        <v>0</v>
      </c>
      <c r="H57" s="111">
        <v>9226.75</v>
      </c>
      <c r="I57" s="110">
        <v>17913.66</v>
      </c>
      <c r="J57" s="111">
        <v>27140.41</v>
      </c>
      <c r="K57" s="110">
        <v>0</v>
      </c>
      <c r="L57" s="111">
        <v>27140.41</v>
      </c>
      <c r="M57" s="111">
        <v>9231.25</v>
      </c>
      <c r="N57" s="111">
        <v>36371.660000000003</v>
      </c>
      <c r="O57" s="111">
        <v>27140</v>
      </c>
      <c r="P57" s="111">
        <v>9231.6600000000035</v>
      </c>
      <c r="Q57" s="111" t="e">
        <v>#REF!</v>
      </c>
      <c r="R57" s="111">
        <v>18431.410000000003</v>
      </c>
      <c r="S57" s="111">
        <v>9800</v>
      </c>
      <c r="T57" s="111">
        <v>8631.4100000000035</v>
      </c>
      <c r="U57" s="111">
        <v>9251.5</v>
      </c>
      <c r="V57" s="111">
        <v>17882.910000000003</v>
      </c>
      <c r="W57" s="111"/>
      <c r="X57" s="111"/>
      <c r="Y57" s="111"/>
      <c r="Z57" s="111"/>
      <c r="AA57" s="111"/>
    </row>
    <row r="58" spans="1:27" x14ac:dyDescent="0.25">
      <c r="A58" s="110" t="s">
        <v>295</v>
      </c>
      <c r="B58" s="110" t="s">
        <v>1053</v>
      </c>
      <c r="C58" s="111">
        <v>19341.459999999995</v>
      </c>
      <c r="D58" s="111">
        <v>11654.5</v>
      </c>
      <c r="E58" s="111">
        <v>30995.959999999995</v>
      </c>
      <c r="F58" s="111">
        <v>18807.080000000002</v>
      </c>
      <c r="G58" s="111">
        <v>12188.879999999994</v>
      </c>
      <c r="H58" s="111">
        <v>11722</v>
      </c>
      <c r="I58" s="110">
        <v>25033.439999999999</v>
      </c>
      <c r="J58" s="111">
        <v>48944.319999999992</v>
      </c>
      <c r="K58" s="110">
        <v>23910.880000000001</v>
      </c>
      <c r="L58" s="111">
        <v>25033.439999999991</v>
      </c>
      <c r="M58" s="111">
        <v>11985.25</v>
      </c>
      <c r="N58" s="111">
        <v>37018.689999999988</v>
      </c>
      <c r="O58" s="111">
        <v>36604.880000000005</v>
      </c>
      <c r="P58" s="111">
        <v>413.80999999998312</v>
      </c>
      <c r="Q58" s="111" t="e">
        <v>#REF!</v>
      </c>
      <c r="R58" s="111">
        <v>12430.559999999983</v>
      </c>
      <c r="S58" s="111">
        <v>0</v>
      </c>
      <c r="T58" s="111">
        <v>12430.559999999983</v>
      </c>
      <c r="U58" s="111">
        <v>11854.75</v>
      </c>
      <c r="V58" s="111">
        <v>24285.309999999983</v>
      </c>
      <c r="W58" s="111"/>
      <c r="X58" s="111"/>
      <c r="Y58" s="111"/>
      <c r="Z58" s="111"/>
      <c r="AA58" s="111"/>
    </row>
    <row r="59" spans="1:27" x14ac:dyDescent="0.25">
      <c r="A59" s="110" t="s">
        <v>297</v>
      </c>
      <c r="B59" s="110" t="s">
        <v>1052</v>
      </c>
      <c r="C59" s="111">
        <v>-0.42000000000189175</v>
      </c>
      <c r="D59" s="111">
        <v>8725</v>
      </c>
      <c r="E59" s="111">
        <v>8724.5799999999981</v>
      </c>
      <c r="F59" s="111">
        <v>7062.5</v>
      </c>
      <c r="G59" s="111">
        <v>1662.0799999999981</v>
      </c>
      <c r="H59" s="111">
        <v>8713.75</v>
      </c>
      <c r="I59" s="110">
        <v>16449.900000000001</v>
      </c>
      <c r="J59" s="111">
        <v>26825.73</v>
      </c>
      <c r="K59" s="110">
        <v>5432.5</v>
      </c>
      <c r="L59" s="111">
        <v>21393.23</v>
      </c>
      <c r="M59" s="111">
        <v>8680</v>
      </c>
      <c r="N59" s="111">
        <v>30073.23</v>
      </c>
      <c r="O59" s="111">
        <v>9597</v>
      </c>
      <c r="P59" s="111">
        <v>20476.23</v>
      </c>
      <c r="Q59" s="111" t="e">
        <v>#REF!</v>
      </c>
      <c r="R59" s="111">
        <v>29133.73</v>
      </c>
      <c r="S59" s="111">
        <v>21459.19</v>
      </c>
      <c r="T59" s="111">
        <v>7674.5400000000009</v>
      </c>
      <c r="U59" s="111">
        <v>8606.8799999999992</v>
      </c>
      <c r="V59" s="111">
        <v>16281.42</v>
      </c>
      <c r="W59" s="111"/>
      <c r="X59" s="111"/>
      <c r="Y59" s="111"/>
      <c r="Z59" s="111"/>
      <c r="AA59" s="111"/>
    </row>
    <row r="60" spans="1:27" x14ac:dyDescent="0.25">
      <c r="A60" s="143" t="s">
        <v>299</v>
      </c>
      <c r="B60" s="142" t="s">
        <v>1051</v>
      </c>
      <c r="C60" s="111">
        <v>12161.9</v>
      </c>
      <c r="D60" s="111">
        <v>7638.25</v>
      </c>
      <c r="E60" s="111">
        <v>19800.150000000001</v>
      </c>
      <c r="F60" s="111">
        <v>12116.18</v>
      </c>
      <c r="G60" s="111">
        <v>7683.9700000000012</v>
      </c>
      <c r="H60" s="111">
        <v>7546</v>
      </c>
      <c r="I60" s="110">
        <v>13117.92</v>
      </c>
      <c r="J60" s="111">
        <v>28347.89</v>
      </c>
      <c r="K60" s="110">
        <v>28347.89</v>
      </c>
      <c r="L60" s="111">
        <v>0</v>
      </c>
      <c r="M60" s="111">
        <v>7798.9</v>
      </c>
      <c r="N60" s="111">
        <v>7798.9</v>
      </c>
      <c r="O60" s="111">
        <v>7620</v>
      </c>
      <c r="P60" s="111">
        <v>178.89999999999964</v>
      </c>
      <c r="Q60" s="111" t="e">
        <v>#REF!</v>
      </c>
      <c r="R60" s="111">
        <v>7828.4</v>
      </c>
      <c r="S60" s="111">
        <v>0</v>
      </c>
      <c r="T60" s="111">
        <v>7828.4</v>
      </c>
      <c r="U60" s="111">
        <v>7697.88</v>
      </c>
      <c r="V60" s="111">
        <v>15526.279999999999</v>
      </c>
      <c r="W60" s="111"/>
      <c r="X60" s="111"/>
      <c r="Y60" s="111"/>
      <c r="Z60" s="111"/>
      <c r="AA60" s="111"/>
    </row>
    <row r="61" spans="1:27" x14ac:dyDescent="0.25">
      <c r="A61" s="110" t="s">
        <v>301</v>
      </c>
      <c r="B61" s="129" t="s">
        <v>1050</v>
      </c>
      <c r="C61" s="111">
        <v>2998.3099999999995</v>
      </c>
      <c r="D61" s="111">
        <v>8574.25</v>
      </c>
      <c r="E61" s="111">
        <v>11572.56</v>
      </c>
      <c r="F61" s="111"/>
      <c r="G61" s="111">
        <v>11572.56</v>
      </c>
      <c r="H61" s="111">
        <v>8792.5</v>
      </c>
      <c r="I61" s="110">
        <v>16674.599999999999</v>
      </c>
      <c r="J61" s="111">
        <v>37039.659999999996</v>
      </c>
      <c r="K61" s="110">
        <v>7691.2</v>
      </c>
      <c r="L61" s="111">
        <v>29348.459999999995</v>
      </c>
      <c r="M61" s="111">
        <v>8648.5</v>
      </c>
      <c r="N61" s="111">
        <v>37996.959999999992</v>
      </c>
      <c r="O61" s="111">
        <v>26048.84</v>
      </c>
      <c r="P61" s="111">
        <v>11948.119999999992</v>
      </c>
      <c r="Q61" s="111" t="e">
        <v>#REF!</v>
      </c>
      <c r="R61" s="111">
        <v>20643.869999999992</v>
      </c>
      <c r="S61" s="111">
        <v>1093.45</v>
      </c>
      <c r="T61" s="111">
        <v>19550.419999999991</v>
      </c>
      <c r="U61" s="111">
        <v>8344.75</v>
      </c>
      <c r="V61" s="111">
        <v>27895.169999999991</v>
      </c>
      <c r="W61" s="111"/>
      <c r="X61" s="111"/>
      <c r="Y61" s="111"/>
      <c r="Z61" s="111"/>
      <c r="AA61" s="111"/>
    </row>
    <row r="62" spans="1:27" x14ac:dyDescent="0.25">
      <c r="A62" s="110" t="s">
        <v>303</v>
      </c>
      <c r="B62" s="110" t="s">
        <v>1049</v>
      </c>
      <c r="C62" s="111">
        <v>11361.14</v>
      </c>
      <c r="D62" s="111">
        <v>6535.75</v>
      </c>
      <c r="E62" s="111">
        <v>17896.89</v>
      </c>
      <c r="F62" s="111">
        <v>11705</v>
      </c>
      <c r="G62" s="111">
        <v>6191.8899999999994</v>
      </c>
      <c r="H62" s="111">
        <v>6592</v>
      </c>
      <c r="I62" s="110">
        <v>10395.84</v>
      </c>
      <c r="J62" s="111">
        <v>23179.73</v>
      </c>
      <c r="K62" s="110">
        <v>12783.99</v>
      </c>
      <c r="L62" s="111">
        <v>10395.74</v>
      </c>
      <c r="M62" s="111">
        <v>6614.5</v>
      </c>
      <c r="N62" s="111">
        <v>17010.239999999998</v>
      </c>
      <c r="O62" s="111">
        <v>17010.239999999998</v>
      </c>
      <c r="P62" s="111">
        <v>0</v>
      </c>
      <c r="Q62" s="111" t="e">
        <v>#REF!</v>
      </c>
      <c r="R62" s="111">
        <v>6634.75</v>
      </c>
      <c r="S62" s="111">
        <v>4905</v>
      </c>
      <c r="T62" s="111">
        <v>1729.75</v>
      </c>
      <c r="U62" s="111">
        <v>6502</v>
      </c>
      <c r="V62" s="111">
        <v>8231.75</v>
      </c>
      <c r="W62" s="111"/>
      <c r="X62" s="111"/>
      <c r="Y62" s="111"/>
      <c r="Z62" s="111"/>
      <c r="AA62" s="111"/>
    </row>
    <row r="63" spans="1:27" x14ac:dyDescent="0.25">
      <c r="A63" s="110" t="s">
        <v>305</v>
      </c>
      <c r="B63" s="110" t="s">
        <v>1048</v>
      </c>
      <c r="C63" s="111">
        <v>18477.5</v>
      </c>
      <c r="D63" s="111">
        <v>8833</v>
      </c>
      <c r="E63" s="111">
        <v>27310.5</v>
      </c>
      <c r="F63" s="111">
        <v>27310.5</v>
      </c>
      <c r="G63" s="111">
        <v>0</v>
      </c>
      <c r="H63" s="111">
        <v>8574.25</v>
      </c>
      <c r="I63" s="110">
        <v>16051.86</v>
      </c>
      <c r="J63" s="111">
        <v>24626.11</v>
      </c>
      <c r="K63" s="110">
        <v>24626.11</v>
      </c>
      <c r="L63" s="111">
        <v>0</v>
      </c>
      <c r="M63" s="111">
        <v>8565.25</v>
      </c>
      <c r="N63" s="111">
        <v>8565.25</v>
      </c>
      <c r="O63" s="111">
        <v>0</v>
      </c>
      <c r="P63" s="111">
        <v>8565.25</v>
      </c>
      <c r="Q63" s="111" t="e">
        <v>#REF!</v>
      </c>
      <c r="R63" s="111">
        <v>17011.25</v>
      </c>
      <c r="S63" s="111">
        <v>12069.25</v>
      </c>
      <c r="T63" s="111">
        <v>4942</v>
      </c>
      <c r="U63" s="111">
        <v>8383</v>
      </c>
      <c r="V63" s="111">
        <v>13325</v>
      </c>
      <c r="W63" s="111"/>
      <c r="X63" s="111"/>
      <c r="Y63" s="111"/>
      <c r="Z63" s="111"/>
      <c r="AA63" s="111"/>
    </row>
    <row r="64" spans="1:27" x14ac:dyDescent="0.25">
      <c r="A64" s="110" t="s">
        <v>307</v>
      </c>
      <c r="B64" s="110" t="s">
        <v>1047</v>
      </c>
      <c r="C64" s="111">
        <v>0.2000000000007276</v>
      </c>
      <c r="D64" s="111">
        <v>9062.5</v>
      </c>
      <c r="E64" s="111">
        <v>9062.7000000000007</v>
      </c>
      <c r="F64" s="111">
        <v>9062.7000000000007</v>
      </c>
      <c r="G64" s="111">
        <v>0</v>
      </c>
      <c r="H64" s="111">
        <v>9040</v>
      </c>
      <c r="I64" s="110">
        <v>17380.8</v>
      </c>
      <c r="J64" s="111">
        <v>26420.799999999999</v>
      </c>
      <c r="K64" s="110">
        <v>0</v>
      </c>
      <c r="L64" s="111">
        <v>26420.799999999999</v>
      </c>
      <c r="M64" s="111">
        <v>9019.75</v>
      </c>
      <c r="N64" s="111">
        <v>35440.550000000003</v>
      </c>
      <c r="O64" s="111">
        <v>26690.98</v>
      </c>
      <c r="P64" s="111">
        <v>8749.5700000000033</v>
      </c>
      <c r="Q64" s="111" t="e">
        <v>#REF!</v>
      </c>
      <c r="R64" s="111">
        <v>17609.570000000003</v>
      </c>
      <c r="S64" s="111">
        <v>13241.109999999999</v>
      </c>
      <c r="T64" s="111">
        <v>4368.4600000000046</v>
      </c>
      <c r="U64" s="111">
        <v>8899.3799999999992</v>
      </c>
      <c r="V64" s="111">
        <v>13267.840000000004</v>
      </c>
      <c r="W64" s="111"/>
      <c r="X64" s="111"/>
      <c r="Y64" s="111"/>
      <c r="Z64" s="111"/>
      <c r="AA64" s="111"/>
    </row>
    <row r="65" spans="1:27" x14ac:dyDescent="0.25">
      <c r="A65" s="110" t="s">
        <v>309</v>
      </c>
      <c r="B65" s="128" t="s">
        <v>1046</v>
      </c>
      <c r="C65" s="111">
        <v>8793</v>
      </c>
      <c r="D65" s="111">
        <v>8736.25</v>
      </c>
      <c r="E65" s="111">
        <v>17529.25</v>
      </c>
      <c r="F65" s="111">
        <v>17529.25</v>
      </c>
      <c r="G65" s="111">
        <v>0</v>
      </c>
      <c r="H65" s="111">
        <v>8736.25</v>
      </c>
      <c r="I65" s="110">
        <v>16514.099999999999</v>
      </c>
      <c r="J65" s="111">
        <v>25250.35</v>
      </c>
      <c r="K65" s="110">
        <v>0</v>
      </c>
      <c r="L65" s="111">
        <v>25250.35</v>
      </c>
      <c r="M65" s="111">
        <v>8725</v>
      </c>
      <c r="N65" s="111">
        <v>33975.35</v>
      </c>
      <c r="O65" s="111">
        <v>0</v>
      </c>
      <c r="P65" s="111">
        <v>33975.35</v>
      </c>
      <c r="Q65" s="111" t="e">
        <v>#REF!</v>
      </c>
      <c r="R65" s="111">
        <v>42722.85</v>
      </c>
      <c r="S65" s="111">
        <v>42000</v>
      </c>
      <c r="T65" s="111">
        <v>722.84999999999854</v>
      </c>
      <c r="U65" s="111">
        <v>8747.5</v>
      </c>
      <c r="V65" s="111">
        <v>9470.3499999999985</v>
      </c>
      <c r="W65" s="111"/>
      <c r="X65" s="111"/>
      <c r="Y65" s="111"/>
      <c r="Z65" s="111"/>
      <c r="AA65" s="111"/>
    </row>
    <row r="66" spans="1:27" x14ac:dyDescent="0.25">
      <c r="A66" s="110" t="s">
        <v>313</v>
      </c>
      <c r="B66" s="126" t="s">
        <v>1045</v>
      </c>
      <c r="C66" s="111">
        <v>17003.84</v>
      </c>
      <c r="D66" s="111">
        <v>7195</v>
      </c>
      <c r="E66" s="111">
        <v>24198.84</v>
      </c>
      <c r="F66" s="111"/>
      <c r="G66" s="111">
        <v>24198.84</v>
      </c>
      <c r="H66" s="111">
        <v>7183.75</v>
      </c>
      <c r="I66" s="110">
        <v>12084.3</v>
      </c>
      <c r="J66" s="111">
        <v>43466.89</v>
      </c>
      <c r="K66" s="110">
        <v>24199</v>
      </c>
      <c r="L66" s="111">
        <v>19267.89</v>
      </c>
      <c r="M66" s="111">
        <v>7161.25</v>
      </c>
      <c r="N66" s="111">
        <v>26429.14</v>
      </c>
      <c r="O66" s="111">
        <v>0</v>
      </c>
      <c r="P66" s="111">
        <v>26429.14</v>
      </c>
      <c r="Q66" s="111" t="e">
        <v>#REF!</v>
      </c>
      <c r="R66" s="111">
        <v>33556.639999999999</v>
      </c>
      <c r="S66" s="111">
        <v>0</v>
      </c>
      <c r="T66" s="111">
        <v>33556.639999999999</v>
      </c>
      <c r="U66" s="111">
        <v>7172.5</v>
      </c>
      <c r="V66" s="111">
        <v>40729.14</v>
      </c>
      <c r="W66" s="111"/>
      <c r="X66" s="111"/>
      <c r="Y66" s="111"/>
      <c r="Z66" s="111"/>
      <c r="AA66" s="111"/>
    </row>
    <row r="67" spans="1:27" x14ac:dyDescent="0.25">
      <c r="A67" s="110" t="s">
        <v>315</v>
      </c>
      <c r="B67" s="128" t="s">
        <v>1044</v>
      </c>
      <c r="C67" s="111">
        <v>52800</v>
      </c>
      <c r="D67" s="111">
        <v>8185</v>
      </c>
      <c r="E67" s="111">
        <v>60985</v>
      </c>
      <c r="F67" s="111"/>
      <c r="G67" s="111">
        <v>60985</v>
      </c>
      <c r="H67" s="111">
        <v>8185</v>
      </c>
      <c r="I67" s="110">
        <v>14941.2</v>
      </c>
      <c r="J67" s="111">
        <v>84111.2</v>
      </c>
      <c r="K67" s="110">
        <v>0</v>
      </c>
      <c r="L67" s="111">
        <v>84111.2</v>
      </c>
      <c r="M67" s="111">
        <v>8173.75</v>
      </c>
      <c r="N67" s="111">
        <v>92284.95</v>
      </c>
      <c r="O67" s="111">
        <v>0</v>
      </c>
      <c r="P67" s="111">
        <v>92284.95</v>
      </c>
      <c r="Q67" s="111" t="e">
        <v>#REF!</v>
      </c>
      <c r="R67" s="111">
        <v>100436.2</v>
      </c>
      <c r="S67" s="111">
        <v>100436</v>
      </c>
      <c r="T67" s="111">
        <v>0.19999999999708962</v>
      </c>
      <c r="U67" s="111">
        <v>8095</v>
      </c>
      <c r="V67" s="111">
        <v>8095.1999999999971</v>
      </c>
      <c r="W67" s="111"/>
      <c r="X67" s="111"/>
      <c r="Y67" s="111"/>
      <c r="Z67" s="111"/>
      <c r="AA67" s="111"/>
    </row>
    <row r="68" spans="1:27" x14ac:dyDescent="0.25">
      <c r="A68" s="110" t="s">
        <v>317</v>
      </c>
      <c r="B68" s="110" t="s">
        <v>1043</v>
      </c>
      <c r="C68" s="111">
        <v>6072.9599999999973</v>
      </c>
      <c r="D68" s="111">
        <v>6700</v>
      </c>
      <c r="E68" s="111">
        <v>12772.959999999997</v>
      </c>
      <c r="F68" s="111">
        <v>8716.98</v>
      </c>
      <c r="G68" s="111">
        <v>4055.9799999999977</v>
      </c>
      <c r="H68" s="111">
        <v>7037.5</v>
      </c>
      <c r="I68" s="110">
        <v>11667</v>
      </c>
      <c r="J68" s="111">
        <v>22760.479999999996</v>
      </c>
      <c r="K68" s="110">
        <v>9114.0299999999988</v>
      </c>
      <c r="L68" s="111">
        <v>13646.449999999997</v>
      </c>
      <c r="M68" s="111">
        <v>7375</v>
      </c>
      <c r="N68" s="111">
        <v>21021.449999999997</v>
      </c>
      <c r="O68" s="111">
        <v>3608.68</v>
      </c>
      <c r="P68" s="111">
        <v>17412.769999999997</v>
      </c>
      <c r="Q68" s="111" t="e">
        <v>#REF!</v>
      </c>
      <c r="R68" s="111">
        <v>25114.019999999997</v>
      </c>
      <c r="S68" s="111">
        <v>3827.2</v>
      </c>
      <c r="T68" s="111">
        <v>21286.819999999996</v>
      </c>
      <c r="U68" s="111">
        <v>8050</v>
      </c>
      <c r="V68" s="111">
        <v>29336.819999999996</v>
      </c>
      <c r="W68" s="111"/>
      <c r="X68" s="111"/>
      <c r="Y68" s="111"/>
      <c r="Z68" s="111"/>
      <c r="AA68" s="111"/>
    </row>
    <row r="69" spans="1:27" x14ac:dyDescent="0.25">
      <c r="A69" s="110" t="s">
        <v>319</v>
      </c>
      <c r="B69" s="110" t="s">
        <v>1042</v>
      </c>
      <c r="C69" s="111">
        <v>32333</v>
      </c>
      <c r="D69" s="111">
        <v>7791.25</v>
      </c>
      <c r="E69" s="111">
        <v>40124.25</v>
      </c>
      <c r="F69" s="111"/>
      <c r="G69" s="111">
        <v>40124.25</v>
      </c>
      <c r="H69" s="111">
        <v>7991.5</v>
      </c>
      <c r="I69" s="110">
        <v>14389.08</v>
      </c>
      <c r="J69" s="111">
        <v>62504.83</v>
      </c>
      <c r="K69" s="110">
        <v>19065.66</v>
      </c>
      <c r="L69" s="111">
        <v>43439.17</v>
      </c>
      <c r="M69" s="111">
        <v>7903.75</v>
      </c>
      <c r="N69" s="111">
        <v>51342.92</v>
      </c>
      <c r="O69" s="111">
        <v>2019.02</v>
      </c>
      <c r="P69" s="111">
        <v>49323.9</v>
      </c>
      <c r="Q69" s="111" t="e">
        <v>#REF!</v>
      </c>
      <c r="R69" s="111">
        <v>57166.9</v>
      </c>
      <c r="S69" s="111">
        <v>10045</v>
      </c>
      <c r="T69" s="111">
        <v>47121.9</v>
      </c>
      <c r="U69" s="111">
        <v>7825</v>
      </c>
      <c r="V69" s="111">
        <v>54946.9</v>
      </c>
      <c r="W69" s="111"/>
      <c r="X69" s="111"/>
      <c r="Y69" s="111"/>
      <c r="Z69" s="111"/>
      <c r="AA69" s="111"/>
    </row>
    <row r="70" spans="1:27" x14ac:dyDescent="0.25">
      <c r="A70" s="110" t="s">
        <v>321</v>
      </c>
      <c r="B70" s="128" t="s">
        <v>1041</v>
      </c>
      <c r="C70" s="111">
        <v>16842.130000000005</v>
      </c>
      <c r="D70" s="111">
        <v>8747.5</v>
      </c>
      <c r="E70" s="111">
        <v>25589.630000000005</v>
      </c>
      <c r="F70" s="111">
        <v>18350</v>
      </c>
      <c r="G70" s="111">
        <v>7239.6300000000047</v>
      </c>
      <c r="H70" s="111">
        <v>8646.25</v>
      </c>
      <c r="I70" s="110">
        <v>16257.3</v>
      </c>
      <c r="J70" s="111">
        <v>32143.180000000004</v>
      </c>
      <c r="K70" s="110">
        <v>6570</v>
      </c>
      <c r="L70" s="111">
        <v>25573.180000000004</v>
      </c>
      <c r="M70" s="111">
        <v>8646.25</v>
      </c>
      <c r="N70" s="111">
        <v>34219.430000000008</v>
      </c>
      <c r="O70" s="111">
        <v>0</v>
      </c>
      <c r="P70" s="111">
        <v>34219.430000000008</v>
      </c>
      <c r="Q70" s="111" t="e">
        <v>#REF!</v>
      </c>
      <c r="R70" s="111">
        <v>42921.930000000008</v>
      </c>
      <c r="S70" s="111">
        <v>0</v>
      </c>
      <c r="T70" s="111">
        <v>42921.930000000008</v>
      </c>
      <c r="U70" s="111">
        <v>8668.75</v>
      </c>
      <c r="V70" s="111">
        <v>51590.680000000008</v>
      </c>
      <c r="W70" s="111"/>
      <c r="X70" s="111"/>
      <c r="Y70" s="111"/>
      <c r="Z70" s="111"/>
      <c r="AA70" s="111"/>
    </row>
    <row r="71" spans="1:27" x14ac:dyDescent="0.25">
      <c r="A71" s="110" t="s">
        <v>325</v>
      </c>
      <c r="B71" s="110" t="s">
        <v>1040</v>
      </c>
      <c r="C71" s="111">
        <v>7872.3600000000024</v>
      </c>
      <c r="D71" s="111">
        <v>9883.75</v>
      </c>
      <c r="E71" s="111">
        <v>17756.11</v>
      </c>
      <c r="F71" s="111">
        <v>6993.52</v>
      </c>
      <c r="G71" s="111">
        <v>10762.59</v>
      </c>
      <c r="H71" s="111">
        <v>10311.25</v>
      </c>
      <c r="I71" s="110">
        <v>21008.1</v>
      </c>
      <c r="J71" s="111">
        <v>42081.94</v>
      </c>
      <c r="K71" s="110">
        <v>18454.199999999997</v>
      </c>
      <c r="L71" s="111">
        <v>23627.740000000005</v>
      </c>
      <c r="M71" s="111">
        <v>10525</v>
      </c>
      <c r="N71" s="111">
        <v>34152.740000000005</v>
      </c>
      <c r="O71" s="111">
        <v>28252.670000000002</v>
      </c>
      <c r="P71" s="111">
        <v>5900.0700000000033</v>
      </c>
      <c r="Q71" s="111" t="e">
        <v>#REF!</v>
      </c>
      <c r="R71" s="111">
        <v>16773.820000000003</v>
      </c>
      <c r="S71" s="111">
        <v>12701.189999999999</v>
      </c>
      <c r="T71" s="111">
        <v>4072.6300000000047</v>
      </c>
      <c r="U71" s="111">
        <v>11132.5</v>
      </c>
      <c r="V71" s="111">
        <v>15205.130000000005</v>
      </c>
      <c r="W71" s="111"/>
      <c r="X71" s="111"/>
      <c r="Y71" s="111"/>
      <c r="Z71" s="111"/>
      <c r="AA71" s="111"/>
    </row>
    <row r="72" spans="1:27" x14ac:dyDescent="0.25">
      <c r="A72" s="143" t="s">
        <v>327</v>
      </c>
      <c r="B72" s="142" t="s">
        <v>1039</v>
      </c>
      <c r="C72" s="111">
        <v>6284</v>
      </c>
      <c r="D72" s="111">
        <v>6295</v>
      </c>
      <c r="E72" s="111">
        <v>12579</v>
      </c>
      <c r="F72" s="111"/>
      <c r="G72" s="111">
        <v>12579</v>
      </c>
      <c r="H72" s="111">
        <v>6317.5</v>
      </c>
      <c r="I72" s="110">
        <v>9612.6</v>
      </c>
      <c r="J72" s="111">
        <v>28509.1</v>
      </c>
      <c r="K72" s="110">
        <v>0</v>
      </c>
      <c r="L72" s="111">
        <v>28509.1</v>
      </c>
      <c r="M72" s="111">
        <v>6283.75</v>
      </c>
      <c r="N72" s="111">
        <v>34792.85</v>
      </c>
      <c r="O72" s="111">
        <v>0</v>
      </c>
      <c r="P72" s="111">
        <v>34792.85</v>
      </c>
      <c r="Q72" s="111" t="e">
        <v>#REF!</v>
      </c>
      <c r="R72" s="111">
        <v>41042.85</v>
      </c>
      <c r="S72" s="111">
        <v>0</v>
      </c>
      <c r="T72" s="111">
        <v>41042.85</v>
      </c>
      <c r="U72" s="111">
        <v>6227.5</v>
      </c>
      <c r="V72" s="111">
        <v>47270.35</v>
      </c>
      <c r="W72" s="111"/>
      <c r="X72" s="111"/>
      <c r="Y72" s="111"/>
      <c r="Z72" s="111"/>
      <c r="AA72" s="111"/>
    </row>
    <row r="73" spans="1:27" x14ac:dyDescent="0.25">
      <c r="A73" s="110" t="s">
        <v>329</v>
      </c>
      <c r="B73" s="110" t="s">
        <v>1038</v>
      </c>
      <c r="C73" s="111">
        <v>11897.989999999998</v>
      </c>
      <c r="D73" s="111">
        <v>6385</v>
      </c>
      <c r="E73" s="111">
        <v>18282.989999999998</v>
      </c>
      <c r="F73" s="111">
        <v>2043.65</v>
      </c>
      <c r="G73" s="111">
        <v>16239.339999999998</v>
      </c>
      <c r="H73" s="111">
        <v>6598.75</v>
      </c>
      <c r="I73" s="110">
        <v>10415.1</v>
      </c>
      <c r="J73" s="111">
        <v>33253.189999999995</v>
      </c>
      <c r="K73" s="110">
        <v>16560.400000000001</v>
      </c>
      <c r="L73" s="111">
        <v>16692.789999999994</v>
      </c>
      <c r="M73" s="111">
        <v>6733.75</v>
      </c>
      <c r="N73" s="111">
        <v>23426.539999999994</v>
      </c>
      <c r="O73" s="111">
        <v>10035.540000000001</v>
      </c>
      <c r="P73" s="111">
        <v>13390.999999999993</v>
      </c>
      <c r="Q73" s="111" t="e">
        <v>#REF!</v>
      </c>
      <c r="R73" s="111">
        <v>20405.999999999993</v>
      </c>
      <c r="S73" s="111">
        <v>0</v>
      </c>
      <c r="T73" s="111">
        <v>20405.999999999993</v>
      </c>
      <c r="U73" s="111">
        <v>7408.75</v>
      </c>
      <c r="V73" s="111">
        <v>27814.749999999993</v>
      </c>
      <c r="W73" s="111"/>
      <c r="X73" s="111"/>
      <c r="Y73" s="111"/>
      <c r="Z73" s="111"/>
      <c r="AA73" s="111"/>
    </row>
    <row r="74" spans="1:27" x14ac:dyDescent="0.25">
      <c r="A74" s="110" t="s">
        <v>333</v>
      </c>
      <c r="B74" s="110" t="s">
        <v>1037</v>
      </c>
      <c r="C74" s="111">
        <v>7335</v>
      </c>
      <c r="D74" s="111">
        <v>7822.75</v>
      </c>
      <c r="E74" s="111">
        <v>15157.75</v>
      </c>
      <c r="F74" s="111"/>
      <c r="G74" s="111">
        <v>15157.75</v>
      </c>
      <c r="H74" s="111">
        <v>8142.25</v>
      </c>
      <c r="I74" s="110">
        <v>14819.22</v>
      </c>
      <c r="J74" s="111">
        <v>38119.22</v>
      </c>
      <c r="K74" s="110">
        <v>0</v>
      </c>
      <c r="L74" s="111">
        <v>38119.22</v>
      </c>
      <c r="M74" s="111">
        <v>8405.5</v>
      </c>
      <c r="N74" s="111">
        <v>46524.72</v>
      </c>
      <c r="O74" s="111">
        <v>0</v>
      </c>
      <c r="P74" s="111">
        <v>46524.72</v>
      </c>
      <c r="Q74" s="111" t="e">
        <v>#REF!</v>
      </c>
      <c r="R74" s="111">
        <v>55222.720000000001</v>
      </c>
      <c r="S74" s="111">
        <v>0</v>
      </c>
      <c r="T74" s="111">
        <v>55222.720000000001</v>
      </c>
      <c r="U74" s="111">
        <v>8653</v>
      </c>
      <c r="V74" s="111">
        <v>63875.72</v>
      </c>
      <c r="W74" s="111"/>
      <c r="X74" s="111"/>
      <c r="Y74" s="111"/>
      <c r="Z74" s="111"/>
      <c r="AA74" s="111"/>
    </row>
    <row r="75" spans="1:27" x14ac:dyDescent="0.25">
      <c r="A75" s="110" t="s">
        <v>335</v>
      </c>
      <c r="B75" s="110" t="s">
        <v>1036</v>
      </c>
      <c r="C75" s="111">
        <v>11582.400000000001</v>
      </c>
      <c r="D75" s="111">
        <v>9188.5</v>
      </c>
      <c r="E75" s="111">
        <v>20770.900000000001</v>
      </c>
      <c r="F75" s="111">
        <v>9304.27</v>
      </c>
      <c r="G75" s="111">
        <v>11466.630000000001</v>
      </c>
      <c r="H75" s="111">
        <v>9157</v>
      </c>
      <c r="I75" s="110">
        <v>17714.64</v>
      </c>
      <c r="J75" s="111">
        <v>38338.270000000004</v>
      </c>
      <c r="K75" s="110">
        <v>0</v>
      </c>
      <c r="L75" s="111">
        <v>38338.270000000004</v>
      </c>
      <c r="M75" s="111">
        <v>9141.25</v>
      </c>
      <c r="N75" s="111">
        <v>47479.520000000004</v>
      </c>
      <c r="O75" s="111">
        <v>7281</v>
      </c>
      <c r="P75" s="111">
        <v>40198.520000000004</v>
      </c>
      <c r="Q75" s="111" t="e">
        <v>#REF!</v>
      </c>
      <c r="R75" s="111">
        <v>49411.770000000004</v>
      </c>
      <c r="S75" s="111">
        <v>49411.770000000004</v>
      </c>
      <c r="T75" s="111">
        <v>0</v>
      </c>
      <c r="U75" s="111">
        <v>9143.5</v>
      </c>
      <c r="V75" s="111">
        <v>9143.5</v>
      </c>
      <c r="W75" s="111"/>
      <c r="X75" s="111"/>
      <c r="Y75" s="111"/>
      <c r="Z75" s="111"/>
      <c r="AA75" s="111"/>
    </row>
    <row r="76" spans="1:27" x14ac:dyDescent="0.25">
      <c r="A76" s="110" t="s">
        <v>337</v>
      </c>
      <c r="B76" s="129" t="s">
        <v>1035</v>
      </c>
      <c r="C76" s="111">
        <v>0</v>
      </c>
      <c r="D76" s="111">
        <v>7305.25</v>
      </c>
      <c r="E76" s="111">
        <v>7305.25</v>
      </c>
      <c r="F76" s="111">
        <v>7231</v>
      </c>
      <c r="G76" s="111">
        <v>74.25</v>
      </c>
      <c r="H76" s="111">
        <v>7937.5</v>
      </c>
      <c r="I76" s="110">
        <v>14235</v>
      </c>
      <c r="J76" s="111">
        <v>22246.75</v>
      </c>
      <c r="K76" s="110">
        <v>2840.3</v>
      </c>
      <c r="L76" s="111">
        <v>19406.45</v>
      </c>
      <c r="M76" s="111">
        <v>8117.5</v>
      </c>
      <c r="N76" s="111">
        <v>27523.95</v>
      </c>
      <c r="O76" s="111">
        <v>27206.75</v>
      </c>
      <c r="P76" s="111">
        <v>317.20000000000073</v>
      </c>
      <c r="Q76" s="111" t="e">
        <v>#REF!</v>
      </c>
      <c r="R76" s="111">
        <v>8401.85</v>
      </c>
      <c r="S76" s="111">
        <v>3548.7</v>
      </c>
      <c r="T76" s="111">
        <v>4853.1500000000005</v>
      </c>
      <c r="U76" s="111">
        <v>7701.25</v>
      </c>
      <c r="V76" s="111">
        <v>12554.400000000001</v>
      </c>
      <c r="W76" s="111"/>
      <c r="X76" s="111"/>
      <c r="Y76" s="111"/>
      <c r="Z76" s="111"/>
      <c r="AA76" s="111"/>
    </row>
    <row r="77" spans="1:27" x14ac:dyDescent="0.25">
      <c r="A77" s="110" t="s">
        <v>35</v>
      </c>
      <c r="B77" s="110" t="s">
        <v>1034</v>
      </c>
      <c r="C77" s="111">
        <v>6807.32</v>
      </c>
      <c r="D77" s="111">
        <v>11416</v>
      </c>
      <c r="E77" s="111">
        <v>18223.32</v>
      </c>
      <c r="F77" s="111">
        <v>11975</v>
      </c>
      <c r="G77" s="111">
        <v>6248.32</v>
      </c>
      <c r="H77" s="111">
        <v>11416</v>
      </c>
      <c r="I77" s="110">
        <v>24160.32</v>
      </c>
      <c r="J77" s="111">
        <v>41824.639999999999</v>
      </c>
      <c r="K77" s="110">
        <v>7039.85</v>
      </c>
      <c r="L77" s="111">
        <v>34784.79</v>
      </c>
      <c r="M77" s="111">
        <v>11326</v>
      </c>
      <c r="N77" s="111">
        <v>46110.79</v>
      </c>
      <c r="O77" s="111">
        <v>34077.9</v>
      </c>
      <c r="P77" s="111">
        <v>12032.89</v>
      </c>
      <c r="Q77" s="111" t="e">
        <v>#REF!</v>
      </c>
      <c r="R77" s="111">
        <v>23433.14</v>
      </c>
      <c r="S77" s="111">
        <v>10150.91</v>
      </c>
      <c r="T77" s="111">
        <v>13282.23</v>
      </c>
      <c r="U77" s="111">
        <v>11479</v>
      </c>
      <c r="V77" s="111">
        <v>24761.23</v>
      </c>
      <c r="W77" s="111"/>
      <c r="X77" s="111"/>
      <c r="Y77" s="111"/>
      <c r="Z77" s="111"/>
      <c r="AA77" s="111"/>
    </row>
    <row r="78" spans="1:27" x14ac:dyDescent="0.25">
      <c r="A78" s="110" t="s">
        <v>379</v>
      </c>
      <c r="B78" s="110" t="s">
        <v>1033</v>
      </c>
      <c r="C78" s="111">
        <v>1200.9400000000005</v>
      </c>
      <c r="D78" s="111">
        <v>7631.5</v>
      </c>
      <c r="E78" s="111">
        <v>8832.44</v>
      </c>
      <c r="F78" s="111">
        <v>8062.5</v>
      </c>
      <c r="G78" s="111">
        <v>769.94000000000051</v>
      </c>
      <c r="H78" s="111">
        <v>8018.5</v>
      </c>
      <c r="I78" s="110">
        <v>14466.12</v>
      </c>
      <c r="J78" s="111">
        <v>23254.560000000001</v>
      </c>
      <c r="K78" s="110">
        <v>8788.44</v>
      </c>
      <c r="L78" s="111">
        <v>14466.12</v>
      </c>
      <c r="M78" s="111">
        <v>8747.5</v>
      </c>
      <c r="N78" s="111">
        <v>23213.620000000003</v>
      </c>
      <c r="O78" s="111">
        <v>23213.620000000003</v>
      </c>
      <c r="P78" s="111">
        <v>0</v>
      </c>
      <c r="Q78" s="111" t="e">
        <v>#REF!</v>
      </c>
      <c r="R78" s="111">
        <v>8774.5</v>
      </c>
      <c r="S78" s="111">
        <v>5275</v>
      </c>
      <c r="T78" s="111">
        <v>3499.5</v>
      </c>
      <c r="U78" s="111">
        <v>8424.6200000000008</v>
      </c>
      <c r="V78" s="111">
        <v>11924.12</v>
      </c>
      <c r="W78" s="111"/>
      <c r="X78" s="111"/>
      <c r="Y78" s="111"/>
      <c r="Z78" s="111"/>
      <c r="AA78" s="111"/>
    </row>
    <row r="79" spans="1:27" x14ac:dyDescent="0.25">
      <c r="A79" s="110" t="s">
        <v>341</v>
      </c>
      <c r="B79" s="110" t="s">
        <v>1032</v>
      </c>
      <c r="C79" s="111">
        <v>17562</v>
      </c>
      <c r="D79" s="111">
        <v>6272.5</v>
      </c>
      <c r="E79" s="111">
        <v>23834.5</v>
      </c>
      <c r="F79" s="111"/>
      <c r="G79" s="111">
        <v>23834.5</v>
      </c>
      <c r="H79" s="111">
        <v>6531.25</v>
      </c>
      <c r="I79" s="110">
        <v>10222.5</v>
      </c>
      <c r="J79" s="111">
        <v>40588.25</v>
      </c>
      <c r="K79" s="110">
        <v>28772.879999999997</v>
      </c>
      <c r="L79" s="111">
        <v>11815.370000000003</v>
      </c>
      <c r="M79" s="111">
        <v>6981.25</v>
      </c>
      <c r="N79" s="111">
        <v>18796.620000000003</v>
      </c>
      <c r="O79" s="111">
        <v>14150</v>
      </c>
      <c r="P79" s="111">
        <v>4646.6200000000026</v>
      </c>
      <c r="Q79" s="131">
        <v>7251.25</v>
      </c>
      <c r="R79" s="111">
        <v>11897.870000000003</v>
      </c>
      <c r="S79" s="111">
        <v>2305.44</v>
      </c>
      <c r="T79" s="111">
        <v>9592.4300000000021</v>
      </c>
      <c r="U79" s="111"/>
      <c r="V79" s="111">
        <v>9592.4300000000021</v>
      </c>
      <c r="W79" s="111"/>
      <c r="X79" s="111"/>
      <c r="Y79" s="111"/>
      <c r="Z79" s="111"/>
      <c r="AA79" s="111"/>
    </row>
    <row r="80" spans="1:27" x14ac:dyDescent="0.25">
      <c r="A80" s="110" t="s">
        <v>349</v>
      </c>
      <c r="B80" s="126" t="s">
        <v>1031</v>
      </c>
      <c r="C80" s="111">
        <v>-0.38000000000101863</v>
      </c>
      <c r="D80" s="111">
        <v>7822.75</v>
      </c>
      <c r="E80" s="111">
        <v>7822.369999999999</v>
      </c>
      <c r="F80" s="111">
        <v>7822.37</v>
      </c>
      <c r="G80" s="111">
        <v>0</v>
      </c>
      <c r="H80" s="111">
        <v>8216.5</v>
      </c>
      <c r="I80" s="110">
        <v>15031.08</v>
      </c>
      <c r="J80" s="111">
        <v>23247.58</v>
      </c>
      <c r="K80" s="110">
        <v>0</v>
      </c>
      <c r="L80" s="111">
        <v>23247.58</v>
      </c>
      <c r="M80" s="111">
        <v>8511.25</v>
      </c>
      <c r="N80" s="111">
        <v>31758.83</v>
      </c>
      <c r="O80" s="111">
        <v>0</v>
      </c>
      <c r="P80" s="111">
        <v>31758.83</v>
      </c>
      <c r="Q80" s="111" t="e">
        <v>#REF!</v>
      </c>
      <c r="R80" s="111">
        <v>40351.08</v>
      </c>
      <c r="S80" s="111">
        <v>0</v>
      </c>
      <c r="T80" s="111">
        <v>40351.08</v>
      </c>
      <c r="U80" s="111">
        <v>8180.5</v>
      </c>
      <c r="V80" s="111">
        <v>48531.58</v>
      </c>
      <c r="W80" s="111"/>
      <c r="X80" s="111"/>
      <c r="Y80" s="111"/>
      <c r="Z80" s="111"/>
      <c r="AA80" s="111"/>
    </row>
    <row r="81" spans="1:27" x14ac:dyDescent="0.25">
      <c r="A81" s="110" t="s">
        <v>351</v>
      </c>
      <c r="B81" s="110" t="s">
        <v>1030</v>
      </c>
      <c r="C81" s="111">
        <v>27518</v>
      </c>
      <c r="D81" s="111">
        <v>8122</v>
      </c>
      <c r="E81" s="111">
        <v>35640</v>
      </c>
      <c r="F81" s="111">
        <v>25172</v>
      </c>
      <c r="G81" s="111">
        <v>10468</v>
      </c>
      <c r="H81" s="111">
        <v>8414.5</v>
      </c>
      <c r="I81" s="110">
        <v>15596.04</v>
      </c>
      <c r="J81" s="111">
        <v>34478.54</v>
      </c>
      <c r="K81" s="110">
        <v>8203.5</v>
      </c>
      <c r="L81" s="111">
        <v>26275.040000000001</v>
      </c>
      <c r="M81" s="111">
        <v>8659.75</v>
      </c>
      <c r="N81" s="111">
        <v>34934.79</v>
      </c>
      <c r="O81" s="127">
        <v>14904.46</v>
      </c>
      <c r="P81" s="111">
        <v>20030.330000000002</v>
      </c>
      <c r="Q81" s="111" t="e">
        <v>#REF!</v>
      </c>
      <c r="R81" s="111">
        <v>28705.83</v>
      </c>
      <c r="S81" s="111">
        <v>8213.61</v>
      </c>
      <c r="T81" s="111">
        <v>20492.22</v>
      </c>
      <c r="U81" s="111">
        <v>8495.5</v>
      </c>
      <c r="V81" s="111">
        <v>28987.72</v>
      </c>
      <c r="W81" s="111"/>
      <c r="X81" s="111"/>
      <c r="Y81" s="111"/>
      <c r="Z81" s="111"/>
      <c r="AA81" s="111"/>
    </row>
    <row r="82" spans="1:27" x14ac:dyDescent="0.25">
      <c r="A82" s="110" t="s">
        <v>353</v>
      </c>
      <c r="B82" s="110" t="s">
        <v>1029</v>
      </c>
      <c r="C82" s="111">
        <v>11123.04</v>
      </c>
      <c r="D82" s="111">
        <v>10727.5</v>
      </c>
      <c r="E82" s="111">
        <v>21850.54</v>
      </c>
      <c r="F82" s="111"/>
      <c r="G82" s="111">
        <v>21850.54</v>
      </c>
      <c r="H82" s="111">
        <v>10759</v>
      </c>
      <c r="I82" s="110">
        <v>22285.68</v>
      </c>
      <c r="J82" s="111">
        <v>54895.22</v>
      </c>
      <c r="K82" s="110">
        <v>5820.24</v>
      </c>
      <c r="L82" s="111">
        <v>49074.98</v>
      </c>
      <c r="M82" s="111">
        <v>10243.75</v>
      </c>
      <c r="N82" s="111">
        <v>59318.73</v>
      </c>
      <c r="O82" s="111">
        <v>4153</v>
      </c>
      <c r="P82" s="111">
        <v>55165.73</v>
      </c>
      <c r="Q82" s="111" t="e">
        <v>#REF!</v>
      </c>
      <c r="R82" s="111">
        <v>64914.48</v>
      </c>
      <c r="S82" s="111">
        <v>2518.81</v>
      </c>
      <c r="T82" s="111">
        <v>62395.670000000006</v>
      </c>
      <c r="U82" s="111">
        <v>8996.1200000000008</v>
      </c>
      <c r="V82" s="111">
        <v>71391.790000000008</v>
      </c>
      <c r="W82" s="111"/>
      <c r="X82" s="111"/>
      <c r="Y82" s="111"/>
      <c r="Z82" s="111"/>
      <c r="AA82" s="111"/>
    </row>
    <row r="83" spans="1:27" x14ac:dyDescent="0.25">
      <c r="A83" s="110" t="s">
        <v>355</v>
      </c>
      <c r="B83" s="129" t="s">
        <v>1028</v>
      </c>
      <c r="C83" s="111">
        <v>134.35000000000036</v>
      </c>
      <c r="D83" s="111">
        <v>6362.5</v>
      </c>
      <c r="E83" s="111">
        <v>6496.85</v>
      </c>
      <c r="F83" s="111">
        <v>6496.85</v>
      </c>
      <c r="G83" s="111">
        <v>0</v>
      </c>
      <c r="H83" s="111">
        <v>6362.5</v>
      </c>
      <c r="I83" s="110">
        <v>9741</v>
      </c>
      <c r="J83" s="111">
        <v>16103.5</v>
      </c>
      <c r="K83" s="110">
        <v>0</v>
      </c>
      <c r="L83" s="111">
        <v>16103.5</v>
      </c>
      <c r="M83" s="111">
        <v>6362.5</v>
      </c>
      <c r="N83" s="111">
        <v>22466</v>
      </c>
      <c r="O83" s="111">
        <v>0</v>
      </c>
      <c r="P83" s="111">
        <v>22466</v>
      </c>
      <c r="Q83" s="111" t="e">
        <v>#REF!</v>
      </c>
      <c r="R83" s="111">
        <v>28839.75</v>
      </c>
      <c r="S83" s="111">
        <v>0</v>
      </c>
      <c r="T83" s="111">
        <v>28839.75</v>
      </c>
      <c r="U83" s="111">
        <v>6385</v>
      </c>
      <c r="V83" s="111">
        <v>35224.75</v>
      </c>
      <c r="W83" s="111"/>
      <c r="X83" s="111"/>
      <c r="Y83" s="111"/>
      <c r="Z83" s="111"/>
      <c r="AA83" s="111"/>
    </row>
    <row r="84" spans="1:27" ht="15.6" customHeight="1" x14ac:dyDescent="0.25">
      <c r="A84" s="110" t="s">
        <v>361</v>
      </c>
      <c r="B84" s="128" t="s">
        <v>1027</v>
      </c>
      <c r="C84" s="111">
        <v>0</v>
      </c>
      <c r="D84" s="111">
        <v>7051</v>
      </c>
      <c r="E84" s="111">
        <v>7051</v>
      </c>
      <c r="F84" s="111"/>
      <c r="G84" s="111">
        <v>7051</v>
      </c>
      <c r="H84" s="111">
        <v>7008.25</v>
      </c>
      <c r="I84" s="110">
        <v>11583.54</v>
      </c>
      <c r="J84" s="111">
        <v>25642.79</v>
      </c>
      <c r="K84" s="110">
        <v>0</v>
      </c>
      <c r="L84" s="111">
        <v>25642.79</v>
      </c>
      <c r="M84" s="111">
        <v>6704.5</v>
      </c>
      <c r="N84" s="111">
        <v>32347.29</v>
      </c>
      <c r="O84" s="111">
        <v>0</v>
      </c>
      <c r="P84" s="111">
        <v>32347.29</v>
      </c>
      <c r="Q84" s="111" t="e">
        <v>#REF!</v>
      </c>
      <c r="R84" s="111">
        <v>38849.29</v>
      </c>
      <c r="S84" s="111">
        <v>0</v>
      </c>
      <c r="T84" s="111">
        <v>38849.29</v>
      </c>
      <c r="U84" s="111">
        <v>6553.75</v>
      </c>
      <c r="V84" s="111">
        <v>45403.040000000001</v>
      </c>
      <c r="W84" s="111"/>
      <c r="X84" s="111"/>
      <c r="Y84" s="111"/>
      <c r="Z84" s="111"/>
      <c r="AA84" s="111"/>
    </row>
    <row r="85" spans="1:27" x14ac:dyDescent="0.25">
      <c r="A85" s="110" t="s">
        <v>363</v>
      </c>
      <c r="B85" s="110" t="s">
        <v>1026</v>
      </c>
      <c r="C85" s="111">
        <v>10787.87</v>
      </c>
      <c r="D85" s="111">
        <v>9010.75</v>
      </c>
      <c r="E85" s="111">
        <v>19798.620000000003</v>
      </c>
      <c r="F85" s="111"/>
      <c r="G85" s="111">
        <v>19798.620000000003</v>
      </c>
      <c r="H85" s="111">
        <v>8882.5</v>
      </c>
      <c r="I85" s="110">
        <v>16931.400000000001</v>
      </c>
      <c r="J85" s="111">
        <v>45612.520000000004</v>
      </c>
      <c r="K85" s="110">
        <v>28681.119999999999</v>
      </c>
      <c r="L85" s="111">
        <v>16931.400000000005</v>
      </c>
      <c r="M85" s="111">
        <v>8956.75</v>
      </c>
      <c r="N85" s="111">
        <v>25888.150000000005</v>
      </c>
      <c r="O85" s="111">
        <v>25888.15</v>
      </c>
      <c r="P85" s="111">
        <v>0</v>
      </c>
      <c r="Q85" s="111" t="e">
        <v>#REF!</v>
      </c>
      <c r="R85" s="111">
        <v>8644</v>
      </c>
      <c r="S85" s="111">
        <v>6353.59</v>
      </c>
      <c r="T85" s="111">
        <v>2290.41</v>
      </c>
      <c r="U85" s="111">
        <v>8725</v>
      </c>
      <c r="V85" s="111">
        <v>11015.41</v>
      </c>
      <c r="W85" s="111"/>
      <c r="X85" s="111"/>
      <c r="Y85" s="111"/>
      <c r="Z85" s="111"/>
      <c r="AA85" s="111"/>
    </row>
    <row r="86" spans="1:27" x14ac:dyDescent="0.25">
      <c r="A86" s="110" t="s">
        <v>365</v>
      </c>
      <c r="B86" s="129" t="s">
        <v>1025</v>
      </c>
      <c r="C86" s="111">
        <v>19790</v>
      </c>
      <c r="D86" s="111">
        <v>6544.75</v>
      </c>
      <c r="E86" s="111">
        <v>26334.75</v>
      </c>
      <c r="F86" s="111">
        <v>13790</v>
      </c>
      <c r="G86" s="111">
        <v>12544.75</v>
      </c>
      <c r="H86" s="111">
        <v>6508.75</v>
      </c>
      <c r="I86" s="110">
        <v>10158.299999999999</v>
      </c>
      <c r="J86" s="111">
        <v>29211.8</v>
      </c>
      <c r="K86" s="110">
        <v>15906.029999999999</v>
      </c>
      <c r="L86" s="111">
        <v>13305.77</v>
      </c>
      <c r="M86" s="111">
        <v>6531.25</v>
      </c>
      <c r="N86" s="111">
        <v>19837.02</v>
      </c>
      <c r="O86" s="111">
        <v>19837.02</v>
      </c>
      <c r="P86" s="111">
        <v>0</v>
      </c>
      <c r="Q86" s="111" t="e">
        <v>#REF!</v>
      </c>
      <c r="R86" s="111">
        <v>6373.75</v>
      </c>
      <c r="S86" s="111">
        <v>6373.92</v>
      </c>
      <c r="T86" s="111">
        <v>-0.17000000000007276</v>
      </c>
      <c r="U86" s="111">
        <v>6362.5</v>
      </c>
      <c r="V86" s="111">
        <v>6362.33</v>
      </c>
      <c r="W86" s="111"/>
      <c r="X86" s="111"/>
      <c r="Y86" s="111"/>
      <c r="Z86" s="111"/>
      <c r="AA86" s="111"/>
    </row>
    <row r="87" spans="1:27" x14ac:dyDescent="0.25">
      <c r="A87" s="110" t="s">
        <v>367</v>
      </c>
      <c r="B87" s="129" t="s">
        <v>1024</v>
      </c>
      <c r="C87" s="111">
        <v>1707.5</v>
      </c>
      <c r="D87" s="111">
        <v>7242.25</v>
      </c>
      <c r="E87" s="111">
        <v>8949.75</v>
      </c>
      <c r="F87" s="111">
        <v>8941</v>
      </c>
      <c r="G87" s="111">
        <v>8.75</v>
      </c>
      <c r="H87" s="111">
        <v>7276</v>
      </c>
      <c r="I87" s="110">
        <v>12347.52</v>
      </c>
      <c r="J87" s="111">
        <v>19632.27</v>
      </c>
      <c r="K87" s="110">
        <v>0</v>
      </c>
      <c r="L87" s="111">
        <v>19632.27</v>
      </c>
      <c r="M87" s="111">
        <v>7273.75</v>
      </c>
      <c r="N87" s="111">
        <v>26906.02</v>
      </c>
      <c r="O87" s="111">
        <v>6968.5</v>
      </c>
      <c r="P87" s="111">
        <v>19937.52</v>
      </c>
      <c r="Q87" s="111" t="e">
        <v>#REF!</v>
      </c>
      <c r="R87" s="111">
        <v>27249.52</v>
      </c>
      <c r="S87" s="111">
        <v>5515.68</v>
      </c>
      <c r="T87" s="111">
        <v>21733.84</v>
      </c>
      <c r="U87" s="111">
        <v>7276</v>
      </c>
      <c r="V87" s="111">
        <v>29009.84</v>
      </c>
      <c r="W87" s="111"/>
      <c r="X87" s="111"/>
      <c r="Y87" s="111"/>
      <c r="Z87" s="111"/>
      <c r="AA87" s="111"/>
    </row>
    <row r="88" spans="1:27" x14ac:dyDescent="0.25">
      <c r="A88" s="110" t="s">
        <v>369</v>
      </c>
      <c r="B88" s="118" t="s">
        <v>1023</v>
      </c>
      <c r="C88" s="111">
        <v>40.540000000000873</v>
      </c>
      <c r="D88" s="111">
        <v>7555</v>
      </c>
      <c r="E88" s="111">
        <v>7595.5400000000009</v>
      </c>
      <c r="F88" s="111"/>
      <c r="G88" s="111">
        <v>7595.5400000000009</v>
      </c>
      <c r="H88" s="111">
        <v>7701.25</v>
      </c>
      <c r="I88" s="110">
        <v>13560.9</v>
      </c>
      <c r="J88" s="111">
        <v>28857.690000000002</v>
      </c>
      <c r="K88" s="110">
        <v>15297</v>
      </c>
      <c r="L88" s="111">
        <v>13560.690000000002</v>
      </c>
      <c r="M88" s="111">
        <v>7723.75</v>
      </c>
      <c r="N88" s="111">
        <v>21284.440000000002</v>
      </c>
      <c r="O88" s="111">
        <v>21285</v>
      </c>
      <c r="P88" s="111">
        <v>-0.55999999999767169</v>
      </c>
      <c r="Q88" s="111" t="e">
        <v>#REF!</v>
      </c>
      <c r="R88" s="111">
        <v>7948.1900000000023</v>
      </c>
      <c r="S88" s="111">
        <v>0</v>
      </c>
      <c r="T88" s="111">
        <v>7948.1900000000023</v>
      </c>
      <c r="U88" s="111">
        <v>7948.75</v>
      </c>
      <c r="V88" s="111">
        <v>15896.940000000002</v>
      </c>
      <c r="W88" s="111"/>
      <c r="X88" s="111"/>
      <c r="Y88" s="111"/>
      <c r="Z88" s="111"/>
      <c r="AA88" s="111"/>
    </row>
    <row r="89" spans="1:27" x14ac:dyDescent="0.25">
      <c r="A89" s="110" t="s">
        <v>371</v>
      </c>
      <c r="B89" s="110" t="s">
        <v>1022</v>
      </c>
      <c r="C89" s="111">
        <v>7612.269999999995</v>
      </c>
      <c r="D89" s="111">
        <v>10705</v>
      </c>
      <c r="E89" s="111">
        <v>18317.269999999997</v>
      </c>
      <c r="F89" s="111"/>
      <c r="G89" s="111">
        <v>18317.269999999997</v>
      </c>
      <c r="H89" s="111">
        <v>10885</v>
      </c>
      <c r="I89" s="110">
        <v>22645.200000000001</v>
      </c>
      <c r="J89" s="111">
        <v>51847.47</v>
      </c>
      <c r="K89" s="110">
        <v>12559.92</v>
      </c>
      <c r="L89" s="111">
        <v>39287.550000000003</v>
      </c>
      <c r="M89" s="111">
        <v>11218</v>
      </c>
      <c r="N89" s="111">
        <v>50505.55</v>
      </c>
      <c r="O89" s="111">
        <v>0</v>
      </c>
      <c r="P89" s="111">
        <v>50505.55</v>
      </c>
      <c r="Q89" s="111" t="e">
        <v>#REF!</v>
      </c>
      <c r="R89" s="111">
        <v>61334.3</v>
      </c>
      <c r="S89" s="111">
        <v>7800</v>
      </c>
      <c r="T89" s="111">
        <v>53534.3</v>
      </c>
      <c r="U89" s="111">
        <v>10770.25</v>
      </c>
      <c r="V89" s="111">
        <v>64304.55</v>
      </c>
      <c r="W89" s="111"/>
      <c r="X89" s="111"/>
      <c r="Y89" s="111"/>
      <c r="Z89" s="111"/>
      <c r="AA89" s="111"/>
    </row>
    <row r="90" spans="1:27" x14ac:dyDescent="0.25">
      <c r="A90" s="110" t="s">
        <v>375</v>
      </c>
      <c r="B90" s="110" t="s">
        <v>1021</v>
      </c>
      <c r="C90" s="111">
        <v>9479.0300000000007</v>
      </c>
      <c r="D90" s="111">
        <v>8914</v>
      </c>
      <c r="E90" s="111">
        <v>18393.03</v>
      </c>
      <c r="F90" s="111">
        <v>10374.609999999999</v>
      </c>
      <c r="G90" s="111">
        <v>8018.42</v>
      </c>
      <c r="H90" s="111">
        <v>9013</v>
      </c>
      <c r="I90" s="110">
        <v>17303.759999999998</v>
      </c>
      <c r="J90" s="111">
        <v>34335.179999999993</v>
      </c>
      <c r="K90" s="110">
        <v>10264.560000000001</v>
      </c>
      <c r="L90" s="111">
        <v>24070.619999999992</v>
      </c>
      <c r="M90" s="111">
        <v>9071.5</v>
      </c>
      <c r="N90" s="111">
        <v>33142.119999999995</v>
      </c>
      <c r="O90" s="111">
        <v>20958.5</v>
      </c>
      <c r="P90" s="111">
        <v>12183.619999999995</v>
      </c>
      <c r="Q90" s="111" t="e">
        <v>#REF!</v>
      </c>
      <c r="R90" s="111">
        <v>20998.619999999995</v>
      </c>
      <c r="S90" s="111">
        <v>2431.17</v>
      </c>
      <c r="T90" s="111">
        <v>18567.449999999997</v>
      </c>
      <c r="U90" s="111">
        <v>8725</v>
      </c>
      <c r="V90" s="111">
        <v>27292.449999999997</v>
      </c>
      <c r="W90" s="111"/>
      <c r="X90" s="111"/>
      <c r="Y90" s="111"/>
      <c r="Z90" s="111"/>
      <c r="AA90" s="111"/>
    </row>
    <row r="91" spans="1:27" x14ac:dyDescent="0.25">
      <c r="A91" s="110" t="s">
        <v>377</v>
      </c>
      <c r="B91" s="141" t="s">
        <v>1020</v>
      </c>
      <c r="C91" s="111">
        <v>0</v>
      </c>
      <c r="D91" s="111">
        <v>9053.5</v>
      </c>
      <c r="E91" s="111">
        <v>9053.5</v>
      </c>
      <c r="F91" s="111">
        <v>9053.5</v>
      </c>
      <c r="G91" s="111">
        <v>0</v>
      </c>
      <c r="H91" s="111">
        <v>9022</v>
      </c>
      <c r="I91" s="110">
        <v>17329.439999999999</v>
      </c>
      <c r="J91" s="111">
        <v>26351.439999999999</v>
      </c>
      <c r="K91" s="110">
        <v>4977.8999999999996</v>
      </c>
      <c r="L91" s="111">
        <v>21373.54</v>
      </c>
      <c r="M91" s="111">
        <v>9114.25</v>
      </c>
      <c r="N91" s="111">
        <v>30487.79</v>
      </c>
      <c r="O91" s="111">
        <v>30487.79</v>
      </c>
      <c r="P91" s="111">
        <v>0</v>
      </c>
      <c r="Q91" s="111" t="e">
        <v>#REF!</v>
      </c>
      <c r="R91" s="111">
        <v>9242.5</v>
      </c>
      <c r="S91" s="111">
        <v>3280</v>
      </c>
      <c r="T91" s="111">
        <v>5962.5</v>
      </c>
      <c r="U91" s="111">
        <v>9082.75</v>
      </c>
      <c r="V91" s="111">
        <v>15045.25</v>
      </c>
      <c r="W91" s="111"/>
      <c r="X91" s="111"/>
      <c r="Y91" s="111"/>
      <c r="Z91" s="111"/>
      <c r="AA91" s="111"/>
    </row>
    <row r="92" spans="1:27" x14ac:dyDescent="0.25">
      <c r="A92" s="110" t="s">
        <v>381</v>
      </c>
      <c r="B92" s="126" t="s">
        <v>1019</v>
      </c>
      <c r="C92" s="111">
        <v>0</v>
      </c>
      <c r="D92" s="111">
        <v>8050</v>
      </c>
      <c r="E92" s="111">
        <v>8050</v>
      </c>
      <c r="F92" s="111">
        <v>8050</v>
      </c>
      <c r="G92" s="111">
        <v>0</v>
      </c>
      <c r="H92" s="111">
        <v>8050</v>
      </c>
      <c r="I92" s="110">
        <v>14556</v>
      </c>
      <c r="J92" s="111">
        <v>22606</v>
      </c>
      <c r="K92" s="110">
        <v>0</v>
      </c>
      <c r="L92" s="111">
        <v>22606</v>
      </c>
      <c r="M92" s="111">
        <v>8050</v>
      </c>
      <c r="N92" s="111">
        <v>30656</v>
      </c>
      <c r="O92" s="111">
        <v>30656</v>
      </c>
      <c r="P92" s="111">
        <v>0</v>
      </c>
      <c r="Q92" s="111" t="e">
        <v>#REF!</v>
      </c>
      <c r="R92" s="111">
        <v>8038.75</v>
      </c>
      <c r="S92" s="111">
        <v>0</v>
      </c>
      <c r="T92" s="111">
        <v>8038.75</v>
      </c>
      <c r="U92" s="111">
        <v>8050</v>
      </c>
      <c r="V92" s="111">
        <v>16088.75</v>
      </c>
      <c r="W92" s="111"/>
      <c r="X92" s="111"/>
      <c r="Y92" s="111"/>
      <c r="Z92" s="111"/>
      <c r="AA92" s="111"/>
    </row>
    <row r="93" spans="1:27" x14ac:dyDescent="0.25">
      <c r="A93" s="110" t="s">
        <v>383</v>
      </c>
      <c r="B93" s="110" t="s">
        <v>1018</v>
      </c>
      <c r="C93" s="111">
        <v>0</v>
      </c>
      <c r="D93" s="111">
        <v>12424</v>
      </c>
      <c r="E93" s="111">
        <v>12424</v>
      </c>
      <c r="F93" s="111"/>
      <c r="G93" s="111">
        <v>12424</v>
      </c>
      <c r="H93" s="111">
        <v>12374.5</v>
      </c>
      <c r="I93" s="110">
        <v>26895.24</v>
      </c>
      <c r="J93" s="111">
        <v>51693.740000000005</v>
      </c>
      <c r="K93" s="110">
        <v>4295</v>
      </c>
      <c r="L93" s="111">
        <v>47398.740000000005</v>
      </c>
      <c r="M93" s="111">
        <v>12370</v>
      </c>
      <c r="N93" s="111">
        <v>59768.740000000005</v>
      </c>
      <c r="O93" s="111">
        <v>19131.2</v>
      </c>
      <c r="P93" s="111">
        <v>40637.540000000008</v>
      </c>
      <c r="Q93" s="111" t="e">
        <v>#REF!</v>
      </c>
      <c r="R93" s="111">
        <v>52928.790000000008</v>
      </c>
      <c r="S93" s="111">
        <v>28361.370000000003</v>
      </c>
      <c r="T93" s="111">
        <v>24567.420000000006</v>
      </c>
      <c r="U93" s="111">
        <v>12002.12</v>
      </c>
      <c r="V93" s="111">
        <v>36569.540000000008</v>
      </c>
      <c r="W93" s="111"/>
      <c r="X93" s="111"/>
      <c r="Y93" s="111"/>
      <c r="Z93" s="111"/>
      <c r="AA93" s="111"/>
    </row>
    <row r="94" spans="1:27" x14ac:dyDescent="0.25">
      <c r="A94" s="110" t="s">
        <v>393</v>
      </c>
      <c r="B94" s="110" t="s">
        <v>1017</v>
      </c>
      <c r="C94" s="111">
        <v>410.09999999999854</v>
      </c>
      <c r="D94" s="111">
        <v>9546.25</v>
      </c>
      <c r="E94" s="111">
        <v>9956.3499999999985</v>
      </c>
      <c r="F94" s="111">
        <v>8700.0499999999993</v>
      </c>
      <c r="G94" s="111">
        <v>1256.2999999999993</v>
      </c>
      <c r="H94" s="111">
        <v>8837.5</v>
      </c>
      <c r="I94" s="110">
        <v>16803</v>
      </c>
      <c r="J94" s="111">
        <v>26896.799999999999</v>
      </c>
      <c r="K94" s="110">
        <v>8868.09</v>
      </c>
      <c r="L94" s="111">
        <v>18028.71</v>
      </c>
      <c r="M94" s="111">
        <v>7663</v>
      </c>
      <c r="N94" s="111">
        <v>25691.71</v>
      </c>
      <c r="O94" s="111">
        <v>5735.78</v>
      </c>
      <c r="P94" s="111">
        <v>19955.93</v>
      </c>
      <c r="Q94" s="111" t="e">
        <v>#REF!</v>
      </c>
      <c r="R94" s="111">
        <v>27731.43</v>
      </c>
      <c r="S94" s="111">
        <v>15972.100000000006</v>
      </c>
      <c r="T94" s="111">
        <v>11759.329999999994</v>
      </c>
      <c r="U94" s="140">
        <v>8178.25</v>
      </c>
      <c r="V94" s="111">
        <v>19937.579999999994</v>
      </c>
      <c r="W94" s="140"/>
      <c r="X94" s="140"/>
      <c r="Y94" s="111"/>
      <c r="Z94" s="111"/>
      <c r="AA94" s="111"/>
    </row>
    <row r="95" spans="1:27" x14ac:dyDescent="0.25">
      <c r="A95" s="110" t="s">
        <v>417</v>
      </c>
      <c r="B95" s="110" t="s">
        <v>1016</v>
      </c>
      <c r="C95" s="111">
        <v>391.54999999999927</v>
      </c>
      <c r="D95" s="111">
        <v>8691.25</v>
      </c>
      <c r="E95" s="111">
        <v>9082.7999999999993</v>
      </c>
      <c r="F95" s="111">
        <v>7429.84</v>
      </c>
      <c r="G95" s="111">
        <v>1652.9599999999991</v>
      </c>
      <c r="H95" s="111">
        <v>8691.25</v>
      </c>
      <c r="I95" s="110">
        <v>16385.7</v>
      </c>
      <c r="J95" s="111">
        <v>26729.91</v>
      </c>
      <c r="K95" s="110">
        <v>2950</v>
      </c>
      <c r="L95" s="111">
        <v>23779.91</v>
      </c>
      <c r="M95" s="111">
        <v>8736.25</v>
      </c>
      <c r="N95" s="111">
        <v>32516.16</v>
      </c>
      <c r="O95" s="111">
        <v>19118.04</v>
      </c>
      <c r="P95" s="111">
        <v>13398.119999999999</v>
      </c>
      <c r="Q95" s="111" t="e">
        <v>#REF!</v>
      </c>
      <c r="R95" s="111">
        <v>22145.62</v>
      </c>
      <c r="S95" s="111">
        <v>4445.67</v>
      </c>
      <c r="T95" s="111">
        <v>17699.949999999997</v>
      </c>
      <c r="U95" s="111">
        <v>8725</v>
      </c>
      <c r="V95" s="111">
        <v>26424.949999999997</v>
      </c>
      <c r="W95" s="111"/>
      <c r="X95" s="111"/>
      <c r="Y95" s="111"/>
      <c r="Z95" s="111"/>
      <c r="AA95" s="111"/>
    </row>
    <row r="96" spans="1:27" x14ac:dyDescent="0.25">
      <c r="A96" s="110" t="s">
        <v>436</v>
      </c>
      <c r="B96" s="139" t="s">
        <v>1015</v>
      </c>
      <c r="C96" s="111">
        <v>9792.4000000000015</v>
      </c>
      <c r="D96" s="111">
        <v>7712.5</v>
      </c>
      <c r="E96" s="111">
        <v>17504.900000000001</v>
      </c>
      <c r="F96" s="111">
        <v>14267.46</v>
      </c>
      <c r="G96" s="111">
        <v>3237.4400000000023</v>
      </c>
      <c r="H96" s="111">
        <v>8027.5</v>
      </c>
      <c r="I96" s="110">
        <v>14491.8</v>
      </c>
      <c r="J96" s="111">
        <v>25756.74</v>
      </c>
      <c r="K96" s="110">
        <v>3642</v>
      </c>
      <c r="L96" s="111">
        <v>22114.74</v>
      </c>
      <c r="M96" s="111">
        <v>8365</v>
      </c>
      <c r="N96" s="111">
        <v>30479.74</v>
      </c>
      <c r="O96" s="111">
        <v>16701.2</v>
      </c>
      <c r="P96" s="111">
        <v>13778.54</v>
      </c>
      <c r="Q96" s="131"/>
      <c r="R96" s="111">
        <v>13778.54</v>
      </c>
      <c r="S96" s="111">
        <v>0</v>
      </c>
      <c r="T96" s="111">
        <v>13778.54</v>
      </c>
      <c r="U96" s="111"/>
      <c r="V96" s="111">
        <v>13778.54</v>
      </c>
      <c r="W96" s="111"/>
      <c r="X96" s="111"/>
      <c r="Y96" s="111"/>
      <c r="Z96" s="111"/>
      <c r="AA96" s="111"/>
    </row>
    <row r="97" spans="1:27" x14ac:dyDescent="0.25">
      <c r="A97" s="110" t="s">
        <v>440</v>
      </c>
      <c r="B97" s="128" t="s">
        <v>1014</v>
      </c>
      <c r="C97" s="111">
        <v>0</v>
      </c>
      <c r="D97" s="111">
        <v>6340</v>
      </c>
      <c r="E97" s="111">
        <v>6340</v>
      </c>
      <c r="F97" s="111"/>
      <c r="G97" s="111">
        <v>6340</v>
      </c>
      <c r="H97" s="111">
        <v>6328.75</v>
      </c>
      <c r="I97" s="110">
        <v>9644.7000000000007</v>
      </c>
      <c r="J97" s="111">
        <v>22313.45</v>
      </c>
      <c r="K97" s="110">
        <v>0</v>
      </c>
      <c r="L97" s="111">
        <v>22313.45</v>
      </c>
      <c r="M97" s="111">
        <v>6295</v>
      </c>
      <c r="N97" s="111">
        <v>28608.45</v>
      </c>
      <c r="O97" s="111">
        <v>28608</v>
      </c>
      <c r="P97" s="111">
        <v>0.4500000000007276</v>
      </c>
      <c r="Q97" s="111" t="e">
        <v>#REF!</v>
      </c>
      <c r="R97" s="111">
        <v>6362.9500000000007</v>
      </c>
      <c r="S97" s="111">
        <v>6362.32</v>
      </c>
      <c r="T97" s="111">
        <v>0.63000000000101863</v>
      </c>
      <c r="U97" s="111">
        <v>6351.25</v>
      </c>
      <c r="V97" s="111">
        <v>6351.880000000001</v>
      </c>
      <c r="W97" s="111"/>
      <c r="X97" s="111"/>
      <c r="Y97" s="111"/>
      <c r="Z97" s="111"/>
      <c r="AA97" s="111"/>
    </row>
    <row r="98" spans="1:27" x14ac:dyDescent="0.25">
      <c r="A98" s="110" t="s">
        <v>444</v>
      </c>
      <c r="B98" s="126" t="s">
        <v>1013</v>
      </c>
      <c r="C98" s="111">
        <v>-450.5</v>
      </c>
      <c r="D98" s="111">
        <v>8974.75</v>
      </c>
      <c r="E98" s="111">
        <v>8524.25</v>
      </c>
      <c r="F98" s="111"/>
      <c r="G98" s="111">
        <v>8524.25</v>
      </c>
      <c r="H98" s="111"/>
      <c r="I98" s="110">
        <v>0</v>
      </c>
      <c r="J98" s="111">
        <v>8524.25</v>
      </c>
      <c r="K98" s="110">
        <v>0</v>
      </c>
      <c r="L98" s="111">
        <v>8524.25</v>
      </c>
      <c r="M98" s="111"/>
      <c r="N98" s="111">
        <v>8524.25</v>
      </c>
      <c r="O98" s="111">
        <v>0</v>
      </c>
      <c r="P98" s="111">
        <v>8524.25</v>
      </c>
      <c r="Q98" s="131"/>
      <c r="R98" s="111">
        <v>8524.25</v>
      </c>
      <c r="S98" s="111">
        <v>0</v>
      </c>
      <c r="T98" s="111">
        <v>8524.25</v>
      </c>
      <c r="U98" s="111"/>
      <c r="V98" s="111">
        <v>8524.25</v>
      </c>
      <c r="W98" s="111"/>
      <c r="X98" s="111"/>
      <c r="Y98" s="111"/>
      <c r="Z98" s="111"/>
      <c r="AA98" s="111"/>
    </row>
    <row r="99" spans="1:27" x14ac:dyDescent="0.25">
      <c r="A99" s="110" t="s">
        <v>448</v>
      </c>
      <c r="B99" s="110" t="s">
        <v>1012</v>
      </c>
      <c r="C99" s="111">
        <v>17360.050000000003</v>
      </c>
      <c r="D99" s="111">
        <v>8623.75</v>
      </c>
      <c r="E99" s="111">
        <v>25983.800000000003</v>
      </c>
      <c r="F99" s="111">
        <v>4455.6099999999997</v>
      </c>
      <c r="G99" s="111">
        <v>21528.190000000002</v>
      </c>
      <c r="H99" s="111">
        <v>8691.25</v>
      </c>
      <c r="I99" s="110">
        <v>16385.7</v>
      </c>
      <c r="J99" s="111">
        <v>46605.14</v>
      </c>
      <c r="K99" s="110">
        <v>0</v>
      </c>
      <c r="L99" s="111">
        <v>46605.14</v>
      </c>
      <c r="M99" s="111">
        <v>8623.75</v>
      </c>
      <c r="N99" s="111">
        <v>55228.89</v>
      </c>
      <c r="O99" s="111">
        <v>0</v>
      </c>
      <c r="P99" s="111">
        <v>55228.89</v>
      </c>
      <c r="Q99" s="111" t="e">
        <v>#REF!</v>
      </c>
      <c r="R99" s="111">
        <v>63875.14</v>
      </c>
      <c r="S99" s="111">
        <v>63419.29</v>
      </c>
      <c r="T99" s="111">
        <v>455.84999999999854</v>
      </c>
      <c r="U99" s="111">
        <v>8612.5</v>
      </c>
      <c r="V99" s="111">
        <v>9068.3499999999985</v>
      </c>
      <c r="W99" s="111"/>
      <c r="X99" s="111"/>
      <c r="Y99" s="111"/>
      <c r="Z99" s="111"/>
      <c r="AA99" s="111"/>
    </row>
    <row r="100" spans="1:27" x14ac:dyDescent="0.25">
      <c r="A100" s="110" t="s">
        <v>456</v>
      </c>
      <c r="B100" s="110" t="s">
        <v>1011</v>
      </c>
      <c r="C100" s="111">
        <v>8301.83</v>
      </c>
      <c r="D100" s="111">
        <v>6544.75</v>
      </c>
      <c r="E100" s="111">
        <v>14846.58</v>
      </c>
      <c r="F100" s="111">
        <v>14769.529999999999</v>
      </c>
      <c r="G100" s="111">
        <v>77.050000000001091</v>
      </c>
      <c r="H100" s="111">
        <v>6848.5</v>
      </c>
      <c r="I100" s="110">
        <v>11127.72</v>
      </c>
      <c r="J100" s="111">
        <v>18053.27</v>
      </c>
      <c r="K100" s="110">
        <v>4360.7300000000005</v>
      </c>
      <c r="L100" s="111">
        <v>13692.54</v>
      </c>
      <c r="M100" s="111">
        <v>6754</v>
      </c>
      <c r="N100" s="111">
        <v>20446.54</v>
      </c>
      <c r="O100" s="111">
        <v>1650</v>
      </c>
      <c r="P100" s="111">
        <v>18796.54</v>
      </c>
      <c r="Q100" s="111" t="e">
        <v>#REF!</v>
      </c>
      <c r="R100" s="111">
        <v>25573.040000000001</v>
      </c>
      <c r="S100" s="111">
        <v>22822.6</v>
      </c>
      <c r="T100" s="111">
        <v>2750.4400000000023</v>
      </c>
      <c r="U100" s="111">
        <v>6877.75</v>
      </c>
      <c r="V100" s="111">
        <v>9628.1900000000023</v>
      </c>
      <c r="W100" s="111"/>
      <c r="X100" s="111"/>
      <c r="Y100" s="111"/>
      <c r="Z100" s="111"/>
      <c r="AA100" s="111"/>
    </row>
    <row r="101" spans="1:27" x14ac:dyDescent="0.25">
      <c r="A101" s="110" t="s">
        <v>458</v>
      </c>
      <c r="B101" s="110" t="s">
        <v>1010</v>
      </c>
      <c r="C101" s="111">
        <v>34863.020000000004</v>
      </c>
      <c r="D101" s="111">
        <v>23881</v>
      </c>
      <c r="E101" s="111">
        <v>58744.020000000004</v>
      </c>
      <c r="F101" s="111"/>
      <c r="G101" s="111">
        <v>58744.020000000004</v>
      </c>
      <c r="H101" s="111">
        <v>27803.88</v>
      </c>
      <c r="I101" s="110">
        <v>70920.39</v>
      </c>
      <c r="J101" s="111">
        <v>157468.29</v>
      </c>
      <c r="K101" s="110">
        <v>0</v>
      </c>
      <c r="L101" s="111">
        <v>157468.29</v>
      </c>
      <c r="M101" s="111">
        <v>30371.13</v>
      </c>
      <c r="N101" s="111">
        <v>187839.42</v>
      </c>
      <c r="O101" s="111">
        <v>47000</v>
      </c>
      <c r="P101" s="111">
        <v>140839.42000000001</v>
      </c>
      <c r="Q101" s="131"/>
      <c r="R101" s="111">
        <v>140839.42000000001</v>
      </c>
      <c r="S101" s="111">
        <v>174070.3</v>
      </c>
      <c r="T101" s="111">
        <v>-33230.879999999976</v>
      </c>
      <c r="U101" s="111"/>
      <c r="V101" s="111">
        <v>-33230.879999999976</v>
      </c>
      <c r="W101" s="111"/>
      <c r="X101" s="111"/>
      <c r="Y101" s="111"/>
      <c r="Z101" s="111"/>
      <c r="AA101" s="111"/>
    </row>
    <row r="102" spans="1:27" x14ac:dyDescent="0.25">
      <c r="A102" s="110" t="s">
        <v>459</v>
      </c>
      <c r="B102" s="110" t="s">
        <v>1009</v>
      </c>
      <c r="C102" s="111">
        <v>0</v>
      </c>
      <c r="D102" s="111">
        <v>8173.75</v>
      </c>
      <c r="E102" s="111">
        <v>8173.75</v>
      </c>
      <c r="F102" s="111">
        <v>8173.75</v>
      </c>
      <c r="G102" s="111">
        <v>0</v>
      </c>
      <c r="H102" s="111">
        <v>8515.75</v>
      </c>
      <c r="I102" s="110">
        <v>15884.94</v>
      </c>
      <c r="J102" s="111">
        <v>24400.690000000002</v>
      </c>
      <c r="K102" s="110">
        <v>8515.75</v>
      </c>
      <c r="L102" s="111">
        <v>15884.940000000002</v>
      </c>
      <c r="M102" s="111">
        <v>8887</v>
      </c>
      <c r="N102" s="111">
        <v>24771.940000000002</v>
      </c>
      <c r="O102" s="111">
        <v>23305</v>
      </c>
      <c r="P102" s="111">
        <v>1466.9400000000023</v>
      </c>
      <c r="Q102" s="111" t="e">
        <v>#REF!</v>
      </c>
      <c r="R102" s="111">
        <v>10347.190000000002</v>
      </c>
      <c r="S102" s="111">
        <v>3796</v>
      </c>
      <c r="T102" s="111">
        <v>6551.1900000000023</v>
      </c>
      <c r="U102" s="111">
        <v>8824</v>
      </c>
      <c r="V102" s="111">
        <v>15375.190000000002</v>
      </c>
      <c r="W102" s="111"/>
      <c r="X102" s="111"/>
      <c r="Y102" s="111"/>
      <c r="Z102" s="111"/>
      <c r="AA102" s="111"/>
    </row>
    <row r="103" spans="1:27" x14ac:dyDescent="0.25">
      <c r="A103" s="110" t="s">
        <v>461</v>
      </c>
      <c r="B103" s="110" t="s">
        <v>1008</v>
      </c>
      <c r="C103" s="111">
        <v>16883.259999999998</v>
      </c>
      <c r="D103" s="111">
        <v>8853.25</v>
      </c>
      <c r="E103" s="111">
        <v>25736.51</v>
      </c>
      <c r="F103" s="111">
        <v>2939</v>
      </c>
      <c r="G103" s="111">
        <v>22797.51</v>
      </c>
      <c r="H103" s="111">
        <v>8891.5</v>
      </c>
      <c r="I103" s="110">
        <v>16957.080000000002</v>
      </c>
      <c r="J103" s="111">
        <v>48646.09</v>
      </c>
      <c r="K103" s="110">
        <v>16242</v>
      </c>
      <c r="L103" s="111">
        <v>32404.089999999997</v>
      </c>
      <c r="M103" s="111">
        <v>8911.75</v>
      </c>
      <c r="N103" s="111">
        <v>41315.839999999997</v>
      </c>
      <c r="O103" s="111">
        <v>30903.19</v>
      </c>
      <c r="P103" s="111">
        <v>10412.649999999998</v>
      </c>
      <c r="Q103" s="111" t="e">
        <v>#REF!</v>
      </c>
      <c r="R103" s="111">
        <v>19227.649999999998</v>
      </c>
      <c r="S103" s="111">
        <v>8608.52</v>
      </c>
      <c r="T103" s="111">
        <v>10619.129999999997</v>
      </c>
      <c r="U103" s="111">
        <v>8511.25</v>
      </c>
      <c r="V103" s="111">
        <v>19130.379999999997</v>
      </c>
      <c r="W103" s="111"/>
      <c r="X103" s="111"/>
      <c r="Y103" s="111"/>
      <c r="Z103" s="111"/>
      <c r="AA103" s="111"/>
    </row>
    <row r="104" spans="1:27" x14ac:dyDescent="0.25">
      <c r="A104" s="110" t="s">
        <v>463</v>
      </c>
      <c r="B104" s="110" t="s">
        <v>1007</v>
      </c>
      <c r="C104" s="111">
        <v>-0.38999999999941792</v>
      </c>
      <c r="D104" s="111">
        <v>6238.75</v>
      </c>
      <c r="E104" s="111">
        <v>6238.3600000000006</v>
      </c>
      <c r="F104" s="111">
        <v>6048</v>
      </c>
      <c r="G104" s="111">
        <v>190.36000000000058</v>
      </c>
      <c r="H104" s="111">
        <v>6250</v>
      </c>
      <c r="I104" s="110">
        <v>9420</v>
      </c>
      <c r="J104" s="111">
        <v>15860.36</v>
      </c>
      <c r="K104" s="110">
        <v>7233.4599999999991</v>
      </c>
      <c r="L104" s="111">
        <v>8626.9000000000015</v>
      </c>
      <c r="M104" s="111">
        <v>6182.5</v>
      </c>
      <c r="N104" s="111">
        <v>14809.400000000001</v>
      </c>
      <c r="O104" s="111">
        <v>14609.18</v>
      </c>
      <c r="P104" s="111">
        <v>200.22000000000116</v>
      </c>
      <c r="Q104" s="111" t="e">
        <v>#REF!</v>
      </c>
      <c r="R104" s="111">
        <v>6393.9700000000012</v>
      </c>
      <c r="S104" s="111">
        <v>9301.2799999999988</v>
      </c>
      <c r="T104" s="111">
        <v>-2907.3099999999977</v>
      </c>
      <c r="U104" s="111">
        <v>6058.75</v>
      </c>
      <c r="V104" s="111">
        <v>3151.4400000000023</v>
      </c>
      <c r="W104" s="111"/>
      <c r="X104" s="111"/>
      <c r="Y104" s="111"/>
      <c r="Z104" s="111"/>
      <c r="AA104" s="111"/>
    </row>
    <row r="105" spans="1:27" x14ac:dyDescent="0.25">
      <c r="A105" s="110" t="s">
        <v>465</v>
      </c>
      <c r="B105" s="118" t="s">
        <v>1006</v>
      </c>
      <c r="C105" s="111">
        <v>44892.780000000006</v>
      </c>
      <c r="D105" s="111">
        <v>12055</v>
      </c>
      <c r="E105" s="111">
        <v>56947.780000000006</v>
      </c>
      <c r="F105" s="111">
        <v>9301.7000000000007</v>
      </c>
      <c r="G105" s="111">
        <v>47646.080000000002</v>
      </c>
      <c r="H105" s="111">
        <v>11762.5</v>
      </c>
      <c r="I105" s="110">
        <v>25149</v>
      </c>
      <c r="J105" s="111">
        <v>84557.58</v>
      </c>
      <c r="K105" s="110">
        <v>28673.77</v>
      </c>
      <c r="L105" s="111">
        <v>55883.81</v>
      </c>
      <c r="M105" s="111">
        <v>11391.25</v>
      </c>
      <c r="N105" s="111">
        <v>67275.06</v>
      </c>
      <c r="O105" s="111">
        <v>67275.06</v>
      </c>
      <c r="P105" s="111">
        <v>0</v>
      </c>
      <c r="Q105" s="111" t="e">
        <v>#REF!</v>
      </c>
      <c r="R105" s="111">
        <v>11087.5</v>
      </c>
      <c r="S105" s="111">
        <v>6487</v>
      </c>
      <c r="T105" s="111">
        <v>4600.5</v>
      </c>
      <c r="U105" s="111">
        <v>10738.75</v>
      </c>
      <c r="V105" s="111">
        <v>15339.25</v>
      </c>
      <c r="W105" s="111"/>
      <c r="X105" s="111"/>
      <c r="Y105" s="111"/>
      <c r="Z105" s="111"/>
      <c r="AA105" s="111"/>
    </row>
    <row r="106" spans="1:27" x14ac:dyDescent="0.25">
      <c r="A106" s="110" t="s">
        <v>467</v>
      </c>
      <c r="B106" s="128" t="s">
        <v>1005</v>
      </c>
      <c r="C106" s="111">
        <v>7562</v>
      </c>
      <c r="D106" s="111">
        <v>7467.25</v>
      </c>
      <c r="E106" s="111">
        <v>15029.25</v>
      </c>
      <c r="F106" s="111"/>
      <c r="G106" s="111">
        <v>15029.25</v>
      </c>
      <c r="H106" s="111">
        <v>7503.25</v>
      </c>
      <c r="I106" s="110">
        <v>12995.94</v>
      </c>
      <c r="J106" s="111">
        <v>35528.44</v>
      </c>
      <c r="K106" s="110">
        <v>0</v>
      </c>
      <c r="L106" s="111">
        <v>35528.44</v>
      </c>
      <c r="M106" s="111">
        <v>7673.13</v>
      </c>
      <c r="N106" s="111">
        <v>43201.57</v>
      </c>
      <c r="O106" s="111">
        <v>43202</v>
      </c>
      <c r="P106" s="111">
        <v>-0.43000000000029104</v>
      </c>
      <c r="Q106" s="111" t="e">
        <v>#REF!</v>
      </c>
      <c r="R106" s="111">
        <v>7685.07</v>
      </c>
      <c r="S106" s="111">
        <v>7685</v>
      </c>
      <c r="T106" s="111">
        <v>6.9999999999708962E-2</v>
      </c>
      <c r="U106" s="111">
        <v>7699</v>
      </c>
      <c r="V106" s="111">
        <v>7699.07</v>
      </c>
      <c r="W106" s="111"/>
      <c r="X106" s="111"/>
      <c r="Y106" s="111"/>
      <c r="Z106" s="111"/>
      <c r="AA106" s="111"/>
    </row>
    <row r="107" spans="1:27" x14ac:dyDescent="0.25">
      <c r="A107" s="110" t="s">
        <v>469</v>
      </c>
      <c r="B107" s="128" t="s">
        <v>1004</v>
      </c>
      <c r="C107" s="111">
        <v>16089</v>
      </c>
      <c r="D107" s="111">
        <v>8038.75</v>
      </c>
      <c r="E107" s="111">
        <v>24127.75</v>
      </c>
      <c r="F107" s="111">
        <v>24127.5</v>
      </c>
      <c r="G107" s="111">
        <v>0.25</v>
      </c>
      <c r="H107" s="111">
        <v>8027.5</v>
      </c>
      <c r="I107" s="110">
        <v>14491.8</v>
      </c>
      <c r="J107" s="111">
        <v>22519.55</v>
      </c>
      <c r="K107" s="110">
        <v>0</v>
      </c>
      <c r="L107" s="111">
        <v>22519.55</v>
      </c>
      <c r="M107" s="111">
        <v>8061.25</v>
      </c>
      <c r="N107" s="111">
        <v>30580.799999999999</v>
      </c>
      <c r="O107" s="111">
        <v>14492</v>
      </c>
      <c r="P107" s="111">
        <v>16088.8</v>
      </c>
      <c r="Q107" s="111" t="e">
        <v>#REF!</v>
      </c>
      <c r="R107" s="111">
        <v>24127.55</v>
      </c>
      <c r="S107" s="111">
        <v>0</v>
      </c>
      <c r="T107" s="111">
        <v>24127.55</v>
      </c>
      <c r="U107" s="111">
        <v>8038.75</v>
      </c>
      <c r="V107" s="111">
        <v>32166.3</v>
      </c>
      <c r="W107" s="111"/>
      <c r="X107" s="111"/>
      <c r="Y107" s="111"/>
      <c r="Z107" s="111"/>
      <c r="AA107" s="111"/>
    </row>
    <row r="108" spans="1:27" x14ac:dyDescent="0.25">
      <c r="A108" s="110" t="s">
        <v>471</v>
      </c>
      <c r="B108" s="110" t="s">
        <v>1003</v>
      </c>
      <c r="C108" s="111">
        <v>83188.679999999993</v>
      </c>
      <c r="D108" s="111">
        <v>13234</v>
      </c>
      <c r="E108" s="111">
        <v>96422.68</v>
      </c>
      <c r="F108" s="111">
        <v>46258</v>
      </c>
      <c r="G108" s="111">
        <v>50164.679999999993</v>
      </c>
      <c r="H108" s="111">
        <v>13834.75</v>
      </c>
      <c r="I108" s="110">
        <v>31061.82</v>
      </c>
      <c r="J108" s="111">
        <v>95061.25</v>
      </c>
      <c r="K108" s="110">
        <v>0</v>
      </c>
      <c r="L108" s="111">
        <v>95061.25</v>
      </c>
      <c r="M108" s="111">
        <v>14194.75</v>
      </c>
      <c r="N108" s="111">
        <v>109256</v>
      </c>
      <c r="O108" s="111">
        <v>20701.5</v>
      </c>
      <c r="P108" s="111">
        <v>88554.5</v>
      </c>
      <c r="Q108" s="111" t="e">
        <v>#REF!</v>
      </c>
      <c r="R108" s="111">
        <v>102589.5</v>
      </c>
      <c r="S108" s="111">
        <v>3876.32</v>
      </c>
      <c r="T108" s="111">
        <v>98713.18</v>
      </c>
      <c r="U108" s="111">
        <v>14199.25</v>
      </c>
      <c r="V108" s="111">
        <v>112912.43</v>
      </c>
      <c r="W108" s="111"/>
      <c r="X108" s="111"/>
      <c r="Y108" s="111"/>
      <c r="Z108" s="111"/>
      <c r="AA108" s="111"/>
    </row>
    <row r="109" spans="1:27" x14ac:dyDescent="0.25">
      <c r="A109" s="110" t="s">
        <v>473</v>
      </c>
      <c r="B109" s="110" t="s">
        <v>1002</v>
      </c>
      <c r="C109" s="111">
        <v>0</v>
      </c>
      <c r="D109" s="111">
        <v>6283.75</v>
      </c>
      <c r="E109" s="111">
        <v>6283.75</v>
      </c>
      <c r="F109" s="111"/>
      <c r="G109" s="111">
        <v>6283.75</v>
      </c>
      <c r="H109" s="111">
        <v>6295</v>
      </c>
      <c r="I109" s="110">
        <v>9548.4</v>
      </c>
      <c r="J109" s="111">
        <v>22127.15</v>
      </c>
      <c r="K109" s="110">
        <v>5254</v>
      </c>
      <c r="L109" s="111">
        <v>16873.150000000001</v>
      </c>
      <c r="M109" s="111">
        <v>6272.5</v>
      </c>
      <c r="N109" s="111">
        <v>23145.65</v>
      </c>
      <c r="O109" s="111">
        <v>4158</v>
      </c>
      <c r="P109" s="111">
        <v>18987.650000000001</v>
      </c>
      <c r="Q109" s="111" t="e">
        <v>#REF!</v>
      </c>
      <c r="R109" s="111">
        <v>25125.15</v>
      </c>
      <c r="S109" s="111">
        <v>4121.62</v>
      </c>
      <c r="T109" s="111">
        <v>21003.530000000002</v>
      </c>
      <c r="U109" s="111">
        <v>6238.75</v>
      </c>
      <c r="V109" s="111">
        <v>27242.280000000002</v>
      </c>
      <c r="W109" s="111"/>
      <c r="X109" s="111"/>
      <c r="Y109" s="111"/>
      <c r="Z109" s="111"/>
      <c r="AA109" s="111"/>
    </row>
    <row r="110" spans="1:27" x14ac:dyDescent="0.25">
      <c r="A110" s="110" t="s">
        <v>475</v>
      </c>
      <c r="B110" s="110" t="s">
        <v>1001</v>
      </c>
      <c r="C110" s="111">
        <v>12533</v>
      </c>
      <c r="D110" s="111">
        <v>9107.5</v>
      </c>
      <c r="E110" s="111">
        <v>21640.5</v>
      </c>
      <c r="F110" s="111">
        <v>14404</v>
      </c>
      <c r="G110" s="111">
        <v>7236.5</v>
      </c>
      <c r="H110" s="111">
        <v>9440.5</v>
      </c>
      <c r="I110" s="110">
        <v>18523.560000000001</v>
      </c>
      <c r="J110" s="111">
        <v>35200.559999999998</v>
      </c>
      <c r="K110" s="110">
        <v>14983.16</v>
      </c>
      <c r="L110" s="111">
        <v>20217.399999999998</v>
      </c>
      <c r="M110" s="111">
        <v>9607</v>
      </c>
      <c r="N110" s="111">
        <v>29824.399999999998</v>
      </c>
      <c r="O110" s="111">
        <v>5085</v>
      </c>
      <c r="P110" s="111">
        <v>24739.399999999998</v>
      </c>
      <c r="Q110" s="111" t="e">
        <v>#REF!</v>
      </c>
      <c r="R110" s="111">
        <v>34407.149999999994</v>
      </c>
      <c r="S110" s="111">
        <v>7791</v>
      </c>
      <c r="T110" s="111">
        <v>26616.149999999994</v>
      </c>
      <c r="U110" s="111">
        <v>9159.25</v>
      </c>
      <c r="V110" s="111">
        <v>35775.399999999994</v>
      </c>
      <c r="W110" s="111"/>
      <c r="X110" s="111"/>
      <c r="Y110" s="111"/>
      <c r="Z110" s="111"/>
      <c r="AA110" s="111"/>
    </row>
    <row r="111" spans="1:27" x14ac:dyDescent="0.25">
      <c r="A111" s="110" t="s">
        <v>477</v>
      </c>
      <c r="B111" s="128" t="s">
        <v>1000</v>
      </c>
      <c r="C111" s="111">
        <v>0</v>
      </c>
      <c r="D111" s="111">
        <v>9145.75</v>
      </c>
      <c r="E111" s="111">
        <v>9145.75</v>
      </c>
      <c r="F111" s="111"/>
      <c r="G111" s="111">
        <v>9145.75</v>
      </c>
      <c r="H111" s="111">
        <v>9080.5</v>
      </c>
      <c r="I111" s="110">
        <v>17496.36</v>
      </c>
      <c r="J111" s="111">
        <v>35722.61</v>
      </c>
      <c r="K111" s="110">
        <v>0</v>
      </c>
      <c r="L111" s="111">
        <v>35722.61</v>
      </c>
      <c r="M111" s="111">
        <v>9076</v>
      </c>
      <c r="N111" s="111">
        <v>44798.61</v>
      </c>
      <c r="O111" s="111">
        <v>17496</v>
      </c>
      <c r="P111" s="111">
        <v>27302.61</v>
      </c>
      <c r="Q111" s="111" t="e">
        <v>#REF!</v>
      </c>
      <c r="R111" s="111">
        <v>36266.11</v>
      </c>
      <c r="S111" s="111">
        <v>36266</v>
      </c>
      <c r="T111" s="111">
        <v>0.11000000000058208</v>
      </c>
      <c r="U111" s="111">
        <v>8839.75</v>
      </c>
      <c r="V111" s="111">
        <v>8839.86</v>
      </c>
      <c r="W111" s="111"/>
      <c r="X111" s="111"/>
      <c r="Y111" s="111"/>
      <c r="Z111" s="111"/>
      <c r="AA111" s="111"/>
    </row>
    <row r="112" spans="1:27" x14ac:dyDescent="0.25">
      <c r="A112" s="110" t="s">
        <v>479</v>
      </c>
      <c r="B112" s="110" t="s">
        <v>999</v>
      </c>
      <c r="C112" s="111">
        <v>13506.919999999998</v>
      </c>
      <c r="D112" s="111">
        <v>6682</v>
      </c>
      <c r="E112" s="111">
        <v>20188.919999999998</v>
      </c>
      <c r="F112" s="111">
        <v>20188.919999999998</v>
      </c>
      <c r="G112" s="111">
        <v>0</v>
      </c>
      <c r="H112" s="111">
        <v>6621.25</v>
      </c>
      <c r="I112" s="110">
        <v>10479.299999999999</v>
      </c>
      <c r="J112" s="111">
        <v>17100.55</v>
      </c>
      <c r="K112" s="110">
        <v>2893.3</v>
      </c>
      <c r="L112" s="111">
        <v>14207.25</v>
      </c>
      <c r="M112" s="111">
        <v>6637</v>
      </c>
      <c r="N112" s="111">
        <v>20844.25</v>
      </c>
      <c r="O112" s="111">
        <v>0</v>
      </c>
      <c r="P112" s="111">
        <v>20844.25</v>
      </c>
      <c r="Q112" s="111" t="e">
        <v>#REF!</v>
      </c>
      <c r="R112" s="111">
        <v>27330.5</v>
      </c>
      <c r="S112" s="111">
        <v>1224</v>
      </c>
      <c r="T112" s="111">
        <v>26106.5</v>
      </c>
      <c r="U112" s="111">
        <v>6643.75</v>
      </c>
      <c r="V112" s="111">
        <v>32750.25</v>
      </c>
      <c r="W112" s="111"/>
      <c r="X112" s="111"/>
      <c r="Y112" s="111"/>
      <c r="Z112" s="111"/>
      <c r="AA112" s="111"/>
    </row>
    <row r="113" spans="1:27" x14ac:dyDescent="0.25">
      <c r="A113" s="110" t="s">
        <v>481</v>
      </c>
      <c r="B113" s="110" t="s">
        <v>998</v>
      </c>
      <c r="C113" s="111">
        <v>0</v>
      </c>
      <c r="D113" s="111">
        <v>8545</v>
      </c>
      <c r="E113" s="111">
        <v>8545</v>
      </c>
      <c r="F113" s="111">
        <v>8545</v>
      </c>
      <c r="G113" s="111">
        <v>0</v>
      </c>
      <c r="H113" s="111">
        <v>8657.5</v>
      </c>
      <c r="I113" s="110">
        <v>16289.4</v>
      </c>
      <c r="J113" s="111">
        <v>24946.9</v>
      </c>
      <c r="K113" s="110">
        <v>0</v>
      </c>
      <c r="L113" s="111">
        <v>24946.9</v>
      </c>
      <c r="M113" s="111">
        <v>8668.75</v>
      </c>
      <c r="N113" s="111">
        <v>33615.65</v>
      </c>
      <c r="O113" s="111">
        <v>28988.140000000003</v>
      </c>
      <c r="P113" s="111">
        <v>4627.5099999999984</v>
      </c>
      <c r="Q113" s="111" t="e">
        <v>#REF!</v>
      </c>
      <c r="R113" s="111">
        <v>13195.009999999998</v>
      </c>
      <c r="S113" s="111">
        <v>6360</v>
      </c>
      <c r="T113" s="111">
        <v>6835.0099999999984</v>
      </c>
      <c r="U113" s="111">
        <v>8545</v>
      </c>
      <c r="V113" s="111">
        <v>15380.009999999998</v>
      </c>
      <c r="W113" s="111"/>
      <c r="X113" s="111"/>
      <c r="Y113" s="111"/>
      <c r="Z113" s="111"/>
      <c r="AA113" s="111"/>
    </row>
    <row r="114" spans="1:27" x14ac:dyDescent="0.25">
      <c r="A114" s="110" t="s">
        <v>483</v>
      </c>
      <c r="B114" s="126" t="s">
        <v>997</v>
      </c>
      <c r="C114" s="111">
        <v>51855.179999999993</v>
      </c>
      <c r="D114" s="111">
        <v>11443</v>
      </c>
      <c r="E114" s="111">
        <v>63298.179999999993</v>
      </c>
      <c r="F114" s="111">
        <v>63298.18</v>
      </c>
      <c r="G114" s="111">
        <v>0</v>
      </c>
      <c r="H114" s="111">
        <v>11425</v>
      </c>
      <c r="I114" s="110">
        <v>24186</v>
      </c>
      <c r="J114" s="111">
        <v>35611</v>
      </c>
      <c r="K114" s="110">
        <v>0</v>
      </c>
      <c r="L114" s="111">
        <v>35611</v>
      </c>
      <c r="M114" s="111">
        <v>11447.5</v>
      </c>
      <c r="N114" s="111">
        <v>47058.5</v>
      </c>
      <c r="O114" s="111">
        <v>23735</v>
      </c>
      <c r="P114" s="111">
        <v>23323.5</v>
      </c>
      <c r="Q114" s="111" t="e">
        <v>#REF!</v>
      </c>
      <c r="R114" s="111">
        <v>34722.85</v>
      </c>
      <c r="S114" s="111">
        <v>0</v>
      </c>
      <c r="T114" s="111">
        <v>34722.85</v>
      </c>
      <c r="U114" s="111">
        <v>11170.75</v>
      </c>
      <c r="V114" s="111">
        <v>45893.599999999999</v>
      </c>
      <c r="W114" s="111"/>
      <c r="X114" s="111"/>
      <c r="Y114" s="111"/>
      <c r="Z114" s="111"/>
      <c r="AA114" s="111"/>
    </row>
    <row r="115" spans="1:27" x14ac:dyDescent="0.25">
      <c r="A115" s="110" t="s">
        <v>485</v>
      </c>
      <c r="B115" s="110" t="s">
        <v>996</v>
      </c>
      <c r="C115" s="111">
        <v>9.9999999983992893E-3</v>
      </c>
      <c r="D115" s="111">
        <v>9400</v>
      </c>
      <c r="E115" s="111">
        <v>9400.0099999999984</v>
      </c>
      <c r="F115" s="111"/>
      <c r="G115" s="111">
        <v>9400.0099999999984</v>
      </c>
      <c r="H115" s="111">
        <v>9415.75</v>
      </c>
      <c r="I115" s="110">
        <v>18452.939999999999</v>
      </c>
      <c r="J115" s="111">
        <v>37268.699999999997</v>
      </c>
      <c r="K115" s="110">
        <v>37269</v>
      </c>
      <c r="L115" s="111">
        <v>-0.30000000000291038</v>
      </c>
      <c r="M115" s="111">
        <v>9343.75</v>
      </c>
      <c r="N115" s="111">
        <v>9343.4499999999971</v>
      </c>
      <c r="O115" s="111">
        <v>6234.16</v>
      </c>
      <c r="P115" s="111">
        <v>3109.2899999999972</v>
      </c>
      <c r="Q115" s="111" t="e">
        <v>#REF!</v>
      </c>
      <c r="R115" s="111">
        <v>12556.539999999997</v>
      </c>
      <c r="S115" s="111">
        <v>3290.33</v>
      </c>
      <c r="T115" s="111">
        <v>9266.2099999999973</v>
      </c>
      <c r="U115" s="111">
        <v>9121</v>
      </c>
      <c r="V115" s="111">
        <v>18387.21</v>
      </c>
      <c r="W115" s="111"/>
      <c r="X115" s="111"/>
      <c r="Y115" s="111"/>
      <c r="Z115" s="111"/>
      <c r="AA115" s="111"/>
    </row>
    <row r="116" spans="1:27" x14ac:dyDescent="0.25">
      <c r="A116" s="110" t="s">
        <v>995</v>
      </c>
      <c r="B116" s="110" t="s">
        <v>994</v>
      </c>
      <c r="C116" s="111">
        <v>12439.380000000001</v>
      </c>
      <c r="D116" s="111">
        <v>7606.75</v>
      </c>
      <c r="E116" s="111">
        <v>20046.13</v>
      </c>
      <c r="F116" s="111">
        <v>20045.86</v>
      </c>
      <c r="G116" s="111">
        <v>0.27000000000043656</v>
      </c>
      <c r="H116" s="111">
        <v>7474</v>
      </c>
      <c r="I116" s="110">
        <v>12912.48</v>
      </c>
      <c r="J116" s="111">
        <v>20386.75</v>
      </c>
      <c r="K116" s="110">
        <v>6038</v>
      </c>
      <c r="L116" s="111">
        <v>14348.75</v>
      </c>
      <c r="M116" s="111">
        <v>7505.5</v>
      </c>
      <c r="N116" s="111">
        <v>21854.25</v>
      </c>
      <c r="O116" s="111">
        <v>0</v>
      </c>
      <c r="P116" s="111">
        <v>0</v>
      </c>
      <c r="Q116" s="111">
        <v>0</v>
      </c>
      <c r="R116" s="111">
        <v>0</v>
      </c>
      <c r="S116" s="111">
        <v>0</v>
      </c>
      <c r="T116" s="111">
        <v>0</v>
      </c>
      <c r="U116" s="111"/>
      <c r="V116" s="111">
        <v>0</v>
      </c>
      <c r="W116" s="111"/>
      <c r="X116" s="111"/>
      <c r="Y116" s="111"/>
      <c r="Z116" s="111"/>
      <c r="AA116" s="111"/>
    </row>
    <row r="117" spans="1:27" x14ac:dyDescent="0.25">
      <c r="A117" s="110" t="s">
        <v>487</v>
      </c>
      <c r="B117" s="128" t="s">
        <v>993</v>
      </c>
      <c r="C117" s="111">
        <v>7960.2000000000007</v>
      </c>
      <c r="D117" s="111">
        <v>7993.75</v>
      </c>
      <c r="E117" s="111">
        <v>15953.95</v>
      </c>
      <c r="F117" s="111"/>
      <c r="G117" s="111">
        <v>15953.95</v>
      </c>
      <c r="H117" s="111">
        <v>8038.75</v>
      </c>
      <c r="I117" s="110">
        <v>14523.9</v>
      </c>
      <c r="J117" s="111">
        <v>38516.6</v>
      </c>
      <c r="K117" s="110">
        <v>0</v>
      </c>
      <c r="L117" s="111">
        <v>38516.6</v>
      </c>
      <c r="M117" s="111">
        <v>8038.75</v>
      </c>
      <c r="N117" s="111">
        <v>46555.35</v>
      </c>
      <c r="O117" s="111">
        <v>0</v>
      </c>
      <c r="P117" s="111">
        <v>68409.600000000006</v>
      </c>
      <c r="Q117" s="111" t="e">
        <v>#REF!</v>
      </c>
      <c r="R117" s="111">
        <v>79914.48000000001</v>
      </c>
      <c r="S117" s="111">
        <v>0</v>
      </c>
      <c r="T117" s="111">
        <v>79914.48000000001</v>
      </c>
      <c r="U117" s="111">
        <v>11406.55</v>
      </c>
      <c r="V117" s="111">
        <v>91321.030000000013</v>
      </c>
      <c r="W117" s="111"/>
      <c r="X117" s="111"/>
      <c r="Y117" s="111"/>
      <c r="Z117" s="111"/>
      <c r="AA117" s="111"/>
    </row>
    <row r="118" spans="1:27" x14ac:dyDescent="0.25">
      <c r="A118" s="110" t="s">
        <v>489</v>
      </c>
      <c r="B118" s="110" t="s">
        <v>992</v>
      </c>
      <c r="C118" s="111">
        <v>1201.6000000000004</v>
      </c>
      <c r="D118" s="111">
        <v>6295</v>
      </c>
      <c r="E118" s="111">
        <v>7496.6</v>
      </c>
      <c r="F118" s="111">
        <v>4889.5</v>
      </c>
      <c r="G118" s="111">
        <v>2607.1000000000004</v>
      </c>
      <c r="H118" s="111">
        <v>6328.75</v>
      </c>
      <c r="I118" s="110">
        <v>9644.7000000000007</v>
      </c>
      <c r="J118" s="111">
        <v>18580.550000000003</v>
      </c>
      <c r="K118" s="110">
        <v>8296</v>
      </c>
      <c r="L118" s="111">
        <v>10284.550000000003</v>
      </c>
      <c r="M118" s="111">
        <v>6340</v>
      </c>
      <c r="N118" s="111">
        <v>16624.550000000003</v>
      </c>
      <c r="O118" s="111">
        <v>13970</v>
      </c>
      <c r="P118" s="111">
        <v>2654.5500000000029</v>
      </c>
      <c r="Q118" s="111" t="e">
        <v>#REF!</v>
      </c>
      <c r="R118" s="111">
        <v>8983.3000000000029</v>
      </c>
      <c r="S118" s="111">
        <v>0</v>
      </c>
      <c r="T118" s="111">
        <v>8983.3000000000029</v>
      </c>
      <c r="U118" s="111">
        <v>6362.5</v>
      </c>
      <c r="V118" s="111">
        <v>15345.800000000003</v>
      </c>
      <c r="W118" s="111"/>
      <c r="X118" s="111"/>
      <c r="Y118" s="111"/>
      <c r="Z118" s="111"/>
      <c r="AA118" s="111"/>
    </row>
    <row r="119" spans="1:27" x14ac:dyDescent="0.25">
      <c r="A119" s="110" t="s">
        <v>491</v>
      </c>
      <c r="B119" s="110" t="s">
        <v>991</v>
      </c>
      <c r="C119" s="111">
        <v>0.27999999999883585</v>
      </c>
      <c r="D119" s="111">
        <v>8556.25</v>
      </c>
      <c r="E119" s="111">
        <v>8556.5299999999988</v>
      </c>
      <c r="F119" s="111">
        <v>1154</v>
      </c>
      <c r="G119" s="111">
        <v>7402.5299999999988</v>
      </c>
      <c r="H119" s="111">
        <v>8533.75</v>
      </c>
      <c r="I119" s="110">
        <v>15936.3</v>
      </c>
      <c r="J119" s="111">
        <v>31872.579999999998</v>
      </c>
      <c r="K119" s="110">
        <v>7397</v>
      </c>
      <c r="L119" s="111">
        <v>24475.579999999998</v>
      </c>
      <c r="M119" s="111">
        <v>8477.5</v>
      </c>
      <c r="N119" s="111">
        <v>32953.08</v>
      </c>
      <c r="O119" s="111">
        <v>32953.08</v>
      </c>
      <c r="P119" s="111">
        <v>0</v>
      </c>
      <c r="Q119" s="111" t="e">
        <v>#REF!</v>
      </c>
      <c r="R119" s="111">
        <v>8365</v>
      </c>
      <c r="S119" s="111">
        <v>0</v>
      </c>
      <c r="T119" s="111">
        <v>8365</v>
      </c>
      <c r="U119" s="111">
        <v>8488.75</v>
      </c>
      <c r="V119" s="111">
        <v>16853.75</v>
      </c>
      <c r="W119" s="111"/>
      <c r="X119" s="111"/>
      <c r="Y119" s="111"/>
      <c r="Z119" s="111"/>
      <c r="AA119" s="111"/>
    </row>
    <row r="120" spans="1:27" x14ac:dyDescent="0.25">
      <c r="A120" s="110" t="s">
        <v>493</v>
      </c>
      <c r="B120" s="110" t="s">
        <v>990</v>
      </c>
      <c r="C120" s="111">
        <v>7368.51</v>
      </c>
      <c r="D120" s="111">
        <v>6362.5</v>
      </c>
      <c r="E120" s="111">
        <v>13731.01</v>
      </c>
      <c r="F120" s="111">
        <v>13731.01</v>
      </c>
      <c r="G120" s="111">
        <v>0</v>
      </c>
      <c r="H120" s="111">
        <v>6362.5</v>
      </c>
      <c r="I120" s="110">
        <v>9741</v>
      </c>
      <c r="J120" s="111">
        <v>16103.5</v>
      </c>
      <c r="K120" s="110">
        <v>4130</v>
      </c>
      <c r="L120" s="111">
        <v>11973.5</v>
      </c>
      <c r="M120" s="111">
        <v>6362.5</v>
      </c>
      <c r="N120" s="111">
        <v>18336</v>
      </c>
      <c r="O120" s="111">
        <v>12550.87</v>
      </c>
      <c r="P120" s="111">
        <v>5785.1299999999992</v>
      </c>
      <c r="Q120" s="111" t="e">
        <v>#REF!</v>
      </c>
      <c r="R120" s="111">
        <v>12170.13</v>
      </c>
      <c r="S120" s="111">
        <v>2458</v>
      </c>
      <c r="T120" s="111">
        <v>9712.1299999999992</v>
      </c>
      <c r="U120" s="111">
        <v>6340</v>
      </c>
      <c r="V120" s="111">
        <v>16052.13</v>
      </c>
      <c r="W120" s="111"/>
      <c r="X120" s="111"/>
      <c r="Y120" s="111"/>
      <c r="Z120" s="111"/>
      <c r="AA120" s="111"/>
    </row>
    <row r="121" spans="1:27" x14ac:dyDescent="0.25">
      <c r="A121" s="110" t="s">
        <v>495</v>
      </c>
      <c r="B121" s="129" t="s">
        <v>989</v>
      </c>
      <c r="C121" s="111">
        <v>6505.2099999999991</v>
      </c>
      <c r="D121" s="111">
        <v>7600</v>
      </c>
      <c r="E121" s="111">
        <v>14105.21</v>
      </c>
      <c r="F121" s="111">
        <v>14105.18</v>
      </c>
      <c r="G121" s="111">
        <v>2.9999999998835847E-2</v>
      </c>
      <c r="H121" s="111">
        <v>7602.25</v>
      </c>
      <c r="I121" s="110">
        <v>13278.42</v>
      </c>
      <c r="J121" s="111">
        <v>20880.699999999997</v>
      </c>
      <c r="K121" s="110">
        <v>7984.36</v>
      </c>
      <c r="L121" s="111">
        <v>12896.339999999997</v>
      </c>
      <c r="M121" s="111">
        <v>7618</v>
      </c>
      <c r="N121" s="111">
        <v>20514.339999999997</v>
      </c>
      <c r="O121" s="111">
        <v>20347.560000000001</v>
      </c>
      <c r="P121" s="111">
        <v>166.7799999999952</v>
      </c>
      <c r="Q121" s="111" t="e">
        <v>#REF!</v>
      </c>
      <c r="R121" s="111">
        <v>7843.2799999999952</v>
      </c>
      <c r="S121" s="111">
        <v>7843</v>
      </c>
      <c r="T121" s="111">
        <v>0.27999999999519787</v>
      </c>
      <c r="U121" s="111">
        <v>7645</v>
      </c>
      <c r="V121" s="111">
        <v>7645.2799999999952</v>
      </c>
      <c r="W121" s="111"/>
      <c r="X121" s="111"/>
      <c r="Y121" s="111"/>
      <c r="Z121" s="111"/>
      <c r="AA121" s="111"/>
    </row>
    <row r="122" spans="1:27" x14ac:dyDescent="0.25">
      <c r="A122" s="110" t="s">
        <v>497</v>
      </c>
      <c r="B122" s="128" t="s">
        <v>988</v>
      </c>
      <c r="C122" s="111">
        <v>0</v>
      </c>
      <c r="D122" s="111">
        <v>7566.25</v>
      </c>
      <c r="E122" s="111">
        <v>7566.25</v>
      </c>
      <c r="F122" s="111"/>
      <c r="G122" s="111">
        <v>7566.25</v>
      </c>
      <c r="H122" s="111">
        <v>8095</v>
      </c>
      <c r="I122" s="110">
        <v>14684.4</v>
      </c>
      <c r="J122" s="111">
        <v>30345.65</v>
      </c>
      <c r="K122" s="110">
        <v>15661</v>
      </c>
      <c r="L122" s="111">
        <v>14684.650000000001</v>
      </c>
      <c r="M122" s="111">
        <v>8038.75</v>
      </c>
      <c r="N122" s="111">
        <v>22723.4</v>
      </c>
      <c r="O122" s="111">
        <v>22000</v>
      </c>
      <c r="P122" s="111">
        <v>723.40000000000146</v>
      </c>
      <c r="Q122" s="111" t="e">
        <v>#REF!</v>
      </c>
      <c r="R122" s="111">
        <v>8829.6500000000015</v>
      </c>
      <c r="S122" s="111">
        <v>0</v>
      </c>
      <c r="T122" s="111">
        <v>8829.6500000000015</v>
      </c>
      <c r="U122" s="111">
        <v>8050</v>
      </c>
      <c r="V122" s="111">
        <v>16879.650000000001</v>
      </c>
      <c r="W122" s="111"/>
      <c r="X122" s="111"/>
      <c r="Y122" s="111"/>
      <c r="Z122" s="111"/>
      <c r="AA122" s="111"/>
    </row>
    <row r="123" spans="1:27" x14ac:dyDescent="0.25">
      <c r="A123" s="110" t="s">
        <v>499</v>
      </c>
      <c r="B123" s="110" t="s">
        <v>987</v>
      </c>
      <c r="C123" s="111">
        <v>3671.5999999999985</v>
      </c>
      <c r="D123" s="111">
        <v>8713.75</v>
      </c>
      <c r="E123" s="111">
        <v>12385.349999999999</v>
      </c>
      <c r="F123" s="111">
        <v>9820</v>
      </c>
      <c r="G123" s="111">
        <v>2565.3499999999985</v>
      </c>
      <c r="H123" s="111">
        <v>8691.25</v>
      </c>
      <c r="I123" s="110">
        <v>16385.7</v>
      </c>
      <c r="J123" s="111">
        <v>27642.3</v>
      </c>
      <c r="K123" s="110">
        <v>0</v>
      </c>
      <c r="L123" s="111">
        <v>27642.3</v>
      </c>
      <c r="M123" s="111">
        <v>8770</v>
      </c>
      <c r="N123" s="111">
        <v>36412.300000000003</v>
      </c>
      <c r="O123" s="111">
        <v>0</v>
      </c>
      <c r="P123" s="111">
        <v>36412.300000000003</v>
      </c>
      <c r="Q123" s="111" t="e">
        <v>#REF!</v>
      </c>
      <c r="R123" s="111">
        <v>45148.55</v>
      </c>
      <c r="S123" s="111">
        <v>0</v>
      </c>
      <c r="T123" s="111">
        <v>45148.55</v>
      </c>
      <c r="U123" s="111">
        <v>8730.6200000000008</v>
      </c>
      <c r="V123" s="111">
        <v>53879.170000000006</v>
      </c>
      <c r="W123" s="111"/>
      <c r="X123" s="111"/>
      <c r="Y123" s="111"/>
      <c r="Z123" s="111"/>
      <c r="AA123" s="111"/>
    </row>
    <row r="124" spans="1:27" x14ac:dyDescent="0.25">
      <c r="A124" s="110" t="s">
        <v>501</v>
      </c>
      <c r="B124" s="110" t="s">
        <v>986</v>
      </c>
      <c r="C124" s="111">
        <v>9.9999999998544808E-2</v>
      </c>
      <c r="D124" s="111">
        <v>12718.75</v>
      </c>
      <c r="E124" s="111">
        <v>12718.849999999999</v>
      </c>
      <c r="F124" s="111">
        <v>12718.85</v>
      </c>
      <c r="G124" s="111">
        <v>0</v>
      </c>
      <c r="H124" s="111">
        <v>13112.5</v>
      </c>
      <c r="I124" s="110">
        <v>29001</v>
      </c>
      <c r="J124" s="111">
        <v>42113.5</v>
      </c>
      <c r="K124" s="110">
        <v>13112.5</v>
      </c>
      <c r="L124" s="111">
        <v>29001</v>
      </c>
      <c r="M124" s="111">
        <v>13438.75</v>
      </c>
      <c r="N124" s="111">
        <v>42439.75</v>
      </c>
      <c r="O124" s="111">
        <v>2433.62</v>
      </c>
      <c r="P124" s="111">
        <v>40006.129999999997</v>
      </c>
      <c r="Q124" s="111" t="e">
        <v>#REF!</v>
      </c>
      <c r="R124" s="111">
        <v>53444.88</v>
      </c>
      <c r="S124" s="111">
        <v>53444.880000000005</v>
      </c>
      <c r="T124" s="111">
        <v>0</v>
      </c>
      <c r="U124" s="111">
        <v>13450</v>
      </c>
      <c r="V124" s="111">
        <v>13450</v>
      </c>
      <c r="W124" s="111"/>
      <c r="X124" s="111"/>
      <c r="Y124" s="111"/>
      <c r="Z124" s="111"/>
      <c r="AA124" s="111"/>
    </row>
    <row r="125" spans="1:27" x14ac:dyDescent="0.25">
      <c r="A125" s="110" t="s">
        <v>503</v>
      </c>
      <c r="B125" s="110" t="s">
        <v>985</v>
      </c>
      <c r="C125" s="111">
        <v>0.26000000000021828</v>
      </c>
      <c r="D125" s="111">
        <v>7422.25</v>
      </c>
      <c r="E125" s="111">
        <v>7422.51</v>
      </c>
      <c r="F125" s="111"/>
      <c r="G125" s="111">
        <v>7422.51</v>
      </c>
      <c r="H125" s="111">
        <v>7798</v>
      </c>
      <c r="I125" s="110">
        <v>13836.96</v>
      </c>
      <c r="J125" s="111">
        <v>29057.47</v>
      </c>
      <c r="K125" s="110">
        <v>15221</v>
      </c>
      <c r="L125" s="111">
        <v>13836.470000000001</v>
      </c>
      <c r="M125" s="111">
        <v>8277.25</v>
      </c>
      <c r="N125" s="111">
        <v>22113.72</v>
      </c>
      <c r="O125" s="111">
        <v>18147.27</v>
      </c>
      <c r="P125" s="111">
        <v>3966.4500000000007</v>
      </c>
      <c r="Q125" s="111" t="e">
        <v>#REF!</v>
      </c>
      <c r="R125" s="111">
        <v>12473.2</v>
      </c>
      <c r="S125" s="111">
        <v>6880</v>
      </c>
      <c r="T125" s="111">
        <v>5593.2000000000007</v>
      </c>
      <c r="U125" s="111">
        <v>8736.25</v>
      </c>
      <c r="V125" s="111">
        <v>14329.45</v>
      </c>
      <c r="W125" s="111"/>
      <c r="X125" s="111"/>
      <c r="Y125" s="111"/>
      <c r="Z125" s="111"/>
      <c r="AA125" s="111"/>
    </row>
    <row r="126" spans="1:27" x14ac:dyDescent="0.25">
      <c r="A126" s="134" t="s">
        <v>984</v>
      </c>
      <c r="B126" s="134" t="s">
        <v>983</v>
      </c>
      <c r="C126" s="130">
        <v>9626.0600000000013</v>
      </c>
      <c r="D126" s="130">
        <v>8882.5</v>
      </c>
      <c r="E126" s="130">
        <v>18508.560000000001</v>
      </c>
      <c r="F126" s="130">
        <v>5291.45</v>
      </c>
      <c r="G126" s="130">
        <v>13217.11</v>
      </c>
      <c r="H126" s="130">
        <v>8815</v>
      </c>
      <c r="I126" s="134">
        <v>16738.8</v>
      </c>
      <c r="J126" s="130">
        <v>38770.910000000003</v>
      </c>
      <c r="K126" s="134">
        <v>13388</v>
      </c>
      <c r="L126" s="130">
        <v>25382.910000000003</v>
      </c>
      <c r="M126" s="130">
        <v>9445</v>
      </c>
      <c r="N126" s="130">
        <v>34827.910000000003</v>
      </c>
      <c r="O126" s="130">
        <v>34827.910000000003</v>
      </c>
      <c r="P126" s="130">
        <v>0</v>
      </c>
      <c r="Q126" s="131"/>
      <c r="R126" s="111">
        <v>0</v>
      </c>
      <c r="S126" s="111">
        <v>0</v>
      </c>
      <c r="T126" s="111">
        <v>0</v>
      </c>
      <c r="U126" s="111"/>
      <c r="V126" s="111">
        <v>0</v>
      </c>
      <c r="W126" s="111"/>
      <c r="X126" s="111"/>
      <c r="Y126" s="111"/>
      <c r="Z126" s="111"/>
      <c r="AA126" s="111"/>
    </row>
    <row r="127" spans="1:27" ht="15.75" thickBot="1" x14ac:dyDescent="0.3">
      <c r="A127" s="110" t="s">
        <v>505</v>
      </c>
      <c r="B127" s="110" t="s">
        <v>982</v>
      </c>
      <c r="C127" s="111">
        <v>0.28000000000065484</v>
      </c>
      <c r="D127" s="111">
        <v>9073.75</v>
      </c>
      <c r="E127" s="111">
        <v>9074.0300000000007</v>
      </c>
      <c r="F127" s="111">
        <v>2546.9699999999998</v>
      </c>
      <c r="G127" s="111">
        <v>6527.0600000000013</v>
      </c>
      <c r="H127" s="111">
        <v>9044.5</v>
      </c>
      <c r="I127" s="110">
        <v>17393.64</v>
      </c>
      <c r="J127" s="111">
        <v>32965.199999999997</v>
      </c>
      <c r="K127" s="110">
        <v>15572</v>
      </c>
      <c r="L127" s="111">
        <v>17393.199999999997</v>
      </c>
      <c r="M127" s="111">
        <v>8961.25</v>
      </c>
      <c r="N127" s="111">
        <v>26354.449999999997</v>
      </c>
      <c r="O127" s="111">
        <v>25995.65</v>
      </c>
      <c r="P127" s="111">
        <v>358.79999999999563</v>
      </c>
      <c r="Q127" s="111" t="e">
        <v>#REF!</v>
      </c>
      <c r="R127" s="111">
        <v>9331.2999999999956</v>
      </c>
      <c r="S127" s="111">
        <v>0</v>
      </c>
      <c r="T127" s="111">
        <v>9331.2999999999956</v>
      </c>
      <c r="U127" s="111">
        <v>8853.25</v>
      </c>
      <c r="V127" s="111">
        <v>18184.549999999996</v>
      </c>
      <c r="W127" s="111"/>
      <c r="X127" s="111"/>
      <c r="Y127" s="111"/>
      <c r="Z127" s="111"/>
      <c r="AA127" s="111"/>
    </row>
    <row r="128" spans="1:27" ht="15.75" thickBot="1" x14ac:dyDescent="0.3">
      <c r="A128" s="125"/>
      <c r="B128" s="124" t="s">
        <v>916</v>
      </c>
      <c r="C128" s="123">
        <v>1381824.7700000003</v>
      </c>
      <c r="D128" s="123">
        <v>1068928.25</v>
      </c>
      <c r="E128" s="123">
        <v>2450753.02</v>
      </c>
      <c r="F128" s="123">
        <v>1085555</v>
      </c>
      <c r="G128" s="123">
        <v>1365198.0200000005</v>
      </c>
      <c r="H128" s="123">
        <v>1074518.8799999999</v>
      </c>
      <c r="I128" s="123">
        <v>2022707.1899999997</v>
      </c>
      <c r="J128" s="123">
        <v>4462424.09</v>
      </c>
      <c r="K128" s="123">
        <v>1141679.6200000001</v>
      </c>
      <c r="L128" s="123">
        <v>3320744.4700000007</v>
      </c>
      <c r="M128" s="123">
        <v>1080718.0900000001</v>
      </c>
      <c r="N128" s="123">
        <v>4401462.5600000015</v>
      </c>
      <c r="O128" s="123">
        <v>1914541.6900000002</v>
      </c>
      <c r="P128" s="123">
        <v>2486920.8699999987</v>
      </c>
      <c r="Q128" s="123" t="e">
        <v>#REF!</v>
      </c>
      <c r="R128" s="123">
        <v>3504984.3499999987</v>
      </c>
      <c r="S128" s="123">
        <v>1519440.8600000003</v>
      </c>
      <c r="T128" s="123">
        <v>1985543.4899999984</v>
      </c>
      <c r="U128" s="123">
        <v>1003438.3200000001</v>
      </c>
      <c r="V128" s="123">
        <v>2988981.8099999982</v>
      </c>
      <c r="W128" s="123">
        <v>0</v>
      </c>
      <c r="X128" s="123">
        <v>0</v>
      </c>
      <c r="Y128" s="122"/>
      <c r="Z128" s="122"/>
      <c r="AA128" s="122"/>
    </row>
    <row r="129" spans="1:27" x14ac:dyDescent="0.25">
      <c r="A129" s="111" t="s">
        <v>108</v>
      </c>
      <c r="B129" s="111" t="s">
        <v>981</v>
      </c>
      <c r="C129" s="111">
        <v>0</v>
      </c>
      <c r="D129" s="111">
        <v>4724.5</v>
      </c>
      <c r="E129" s="111">
        <v>4724.5</v>
      </c>
      <c r="F129" s="111"/>
      <c r="G129" s="111">
        <v>4724.5</v>
      </c>
      <c r="H129" s="111">
        <v>4897.75</v>
      </c>
      <c r="I129" s="110">
        <v>5561.58</v>
      </c>
      <c r="J129" s="111">
        <v>15183.83</v>
      </c>
      <c r="K129" s="110">
        <v>3750</v>
      </c>
      <c r="L129" s="111">
        <v>11433.83</v>
      </c>
      <c r="M129" s="111">
        <v>4931.5</v>
      </c>
      <c r="N129" s="111">
        <v>16365.33</v>
      </c>
      <c r="O129" s="111">
        <v>7366</v>
      </c>
      <c r="P129" s="111">
        <v>8999.33</v>
      </c>
      <c r="Q129" s="111" t="e">
        <v>#REF!</v>
      </c>
      <c r="R129" s="111">
        <v>14025.33</v>
      </c>
      <c r="S129" s="111">
        <v>14024.380000000001</v>
      </c>
      <c r="T129" s="111">
        <v>0.94999999999890861</v>
      </c>
      <c r="U129" s="111">
        <v>5113.75</v>
      </c>
      <c r="V129" s="111">
        <v>5114.6999999999989</v>
      </c>
      <c r="W129" s="111"/>
      <c r="X129" s="111"/>
      <c r="Y129" s="111"/>
      <c r="Z129" s="111"/>
      <c r="AA129" s="111"/>
    </row>
    <row r="130" spans="1:27" x14ac:dyDescent="0.25">
      <c r="A130" s="131" t="s">
        <v>113</v>
      </c>
      <c r="B130" s="131" t="s">
        <v>980</v>
      </c>
      <c r="C130" s="111">
        <v>22851</v>
      </c>
      <c r="D130" s="111">
        <v>4832.95</v>
      </c>
      <c r="E130" s="111">
        <v>27683.95</v>
      </c>
      <c r="F130" s="111"/>
      <c r="G130" s="111">
        <v>27683.95</v>
      </c>
      <c r="H130" s="111">
        <v>5228.28</v>
      </c>
      <c r="I130" s="110">
        <v>6504.68</v>
      </c>
      <c r="J130" s="111">
        <v>39416.910000000003</v>
      </c>
      <c r="K130" s="110">
        <v>25612</v>
      </c>
      <c r="L130" s="111">
        <v>13804.910000000003</v>
      </c>
      <c r="M130" s="111">
        <v>5547.1</v>
      </c>
      <c r="N130" s="111">
        <v>19352.010000000002</v>
      </c>
      <c r="O130" s="111">
        <v>10340</v>
      </c>
      <c r="P130" s="111">
        <v>9012.010000000002</v>
      </c>
      <c r="Q130" s="111" t="e">
        <v>#REF!</v>
      </c>
      <c r="R130" s="111">
        <v>14488.460000000003</v>
      </c>
      <c r="S130" s="111">
        <v>0</v>
      </c>
      <c r="T130" s="111">
        <v>14488.460000000003</v>
      </c>
      <c r="U130" s="111">
        <v>5574.1</v>
      </c>
      <c r="V130" s="111">
        <v>20062.560000000005</v>
      </c>
      <c r="W130" s="111"/>
      <c r="X130" s="111"/>
      <c r="Y130" s="111"/>
      <c r="Z130" s="111"/>
      <c r="AA130" s="111"/>
    </row>
    <row r="131" spans="1:27" x14ac:dyDescent="0.25">
      <c r="A131" s="111" t="s">
        <v>118</v>
      </c>
      <c r="B131" s="111" t="s">
        <v>979</v>
      </c>
      <c r="C131" s="111">
        <v>0.2000000000007276</v>
      </c>
      <c r="D131" s="111">
        <v>4522</v>
      </c>
      <c r="E131" s="111">
        <v>4522.2000000000007</v>
      </c>
      <c r="F131" s="111">
        <v>450</v>
      </c>
      <c r="G131" s="111">
        <v>4072.2000000000007</v>
      </c>
      <c r="H131" s="111">
        <v>4567</v>
      </c>
      <c r="I131" s="110">
        <v>4617.84</v>
      </c>
      <c r="J131" s="111">
        <v>13257.04</v>
      </c>
      <c r="K131" s="110">
        <v>3750</v>
      </c>
      <c r="L131" s="111">
        <v>9507.0400000000009</v>
      </c>
      <c r="M131" s="111">
        <v>5136.7</v>
      </c>
      <c r="N131" s="111">
        <v>14643.740000000002</v>
      </c>
      <c r="O131" s="111">
        <v>5621.91</v>
      </c>
      <c r="P131" s="111">
        <v>9021.8300000000017</v>
      </c>
      <c r="Q131" s="111" t="e">
        <v>#REF!</v>
      </c>
      <c r="R131" s="111">
        <v>14189.580000000002</v>
      </c>
      <c r="S131" s="111">
        <v>14159</v>
      </c>
      <c r="T131" s="111">
        <v>30.580000000001746</v>
      </c>
      <c r="U131" s="111">
        <v>5029.38</v>
      </c>
      <c r="V131" s="111">
        <v>5059.9600000000019</v>
      </c>
      <c r="W131" s="111"/>
      <c r="X131" s="111"/>
      <c r="Y131" s="111"/>
      <c r="Z131" s="111"/>
      <c r="AA131" s="111"/>
    </row>
    <row r="132" spans="1:27" x14ac:dyDescent="0.25">
      <c r="A132" s="111" t="s">
        <v>120</v>
      </c>
      <c r="B132" s="111" t="s">
        <v>978</v>
      </c>
      <c r="C132" s="111">
        <v>27440.880000000001</v>
      </c>
      <c r="D132" s="111">
        <v>4722.25</v>
      </c>
      <c r="E132" s="111">
        <v>32163.13</v>
      </c>
      <c r="F132" s="111">
        <v>15120</v>
      </c>
      <c r="G132" s="111">
        <v>17043.13</v>
      </c>
      <c r="H132" s="111">
        <v>4749.25</v>
      </c>
      <c r="I132" s="110">
        <v>5137.8599999999997</v>
      </c>
      <c r="J132" s="111">
        <v>26930.240000000002</v>
      </c>
      <c r="K132" s="110">
        <v>5034.5200000000004</v>
      </c>
      <c r="L132" s="111">
        <v>21895.72</v>
      </c>
      <c r="M132" s="111">
        <v>4749.25</v>
      </c>
      <c r="N132" s="111">
        <v>26644.97</v>
      </c>
      <c r="O132" s="111">
        <v>14372.49</v>
      </c>
      <c r="P132" s="111">
        <v>12272.480000000001</v>
      </c>
      <c r="Q132" s="111" t="e">
        <v>#REF!</v>
      </c>
      <c r="R132" s="111">
        <v>17035.230000000003</v>
      </c>
      <c r="S132" s="111">
        <v>0</v>
      </c>
      <c r="T132" s="111">
        <v>17035.230000000003</v>
      </c>
      <c r="U132" s="111">
        <v>4769.5</v>
      </c>
      <c r="V132" s="111">
        <v>21804.730000000003</v>
      </c>
      <c r="W132" s="111"/>
      <c r="X132" s="111"/>
      <c r="Y132" s="111"/>
      <c r="Z132" s="111"/>
      <c r="AA132" s="111"/>
    </row>
    <row r="133" spans="1:27" x14ac:dyDescent="0.25">
      <c r="A133" s="111" t="s">
        <v>122</v>
      </c>
      <c r="B133" s="111" t="s">
        <v>977</v>
      </c>
      <c r="C133" s="111">
        <v>1317.0599999999995</v>
      </c>
      <c r="D133" s="111">
        <v>4830.25</v>
      </c>
      <c r="E133" s="111">
        <v>6147.3099999999995</v>
      </c>
      <c r="F133" s="111">
        <v>1118</v>
      </c>
      <c r="G133" s="111">
        <v>5029.3099999999995</v>
      </c>
      <c r="H133" s="111">
        <v>4645.75</v>
      </c>
      <c r="I133" s="110">
        <v>4842.54</v>
      </c>
      <c r="J133" s="111">
        <v>14517.599999999999</v>
      </c>
      <c r="K133" s="110">
        <v>900</v>
      </c>
      <c r="L133" s="111">
        <v>13617.599999999999</v>
      </c>
      <c r="M133" s="111">
        <v>5221.75</v>
      </c>
      <c r="N133" s="111">
        <v>18839.349999999999</v>
      </c>
      <c r="O133" s="111">
        <v>0</v>
      </c>
      <c r="P133" s="111">
        <v>18839.349999999999</v>
      </c>
      <c r="Q133" s="111" t="e">
        <v>#REF!</v>
      </c>
      <c r="R133" s="111">
        <v>24135.35</v>
      </c>
      <c r="S133" s="111">
        <v>2618.5</v>
      </c>
      <c r="T133" s="111">
        <v>21516.85</v>
      </c>
      <c r="U133" s="111">
        <v>5086.75</v>
      </c>
      <c r="V133" s="111">
        <v>26603.599999999999</v>
      </c>
      <c r="W133" s="111"/>
      <c r="X133" s="111"/>
      <c r="Y133" s="111"/>
      <c r="Z133" s="111"/>
      <c r="AA133" s="111"/>
    </row>
    <row r="134" spans="1:27" x14ac:dyDescent="0.25">
      <c r="A134" s="111" t="s">
        <v>124</v>
      </c>
      <c r="B134" s="111" t="s">
        <v>976</v>
      </c>
      <c r="C134" s="111">
        <v>4628.1000000000004</v>
      </c>
      <c r="D134" s="111">
        <v>4837</v>
      </c>
      <c r="E134" s="111">
        <v>9465.1</v>
      </c>
      <c r="F134" s="111"/>
      <c r="G134" s="111">
        <v>9465.1</v>
      </c>
      <c r="H134" s="111">
        <v>4852.75</v>
      </c>
      <c r="I134" s="110">
        <v>5433.18</v>
      </c>
      <c r="J134" s="111">
        <v>19751.03</v>
      </c>
      <c r="K134" s="110">
        <v>0</v>
      </c>
      <c r="L134" s="111">
        <v>19751.03</v>
      </c>
      <c r="M134" s="111">
        <v>4904.5</v>
      </c>
      <c r="N134" s="111">
        <v>24655.53</v>
      </c>
      <c r="O134" s="111">
        <v>0</v>
      </c>
      <c r="P134" s="111">
        <v>24655.53</v>
      </c>
      <c r="Q134" s="111" t="e">
        <v>#REF!</v>
      </c>
      <c r="R134" s="111">
        <v>29636.53</v>
      </c>
      <c r="S134" s="111">
        <v>3755.49</v>
      </c>
      <c r="T134" s="111">
        <v>25881.040000000001</v>
      </c>
      <c r="U134" s="111">
        <v>5235.25</v>
      </c>
      <c r="V134" s="111">
        <v>31116.29</v>
      </c>
      <c r="W134" s="111"/>
      <c r="X134" s="111"/>
      <c r="Y134" s="111"/>
      <c r="Z134" s="111"/>
      <c r="AA134" s="111"/>
    </row>
    <row r="135" spans="1:27" x14ac:dyDescent="0.25">
      <c r="A135" s="111" t="s">
        <v>166</v>
      </c>
      <c r="B135" s="111" t="s">
        <v>975</v>
      </c>
      <c r="C135" s="111">
        <v>3621.26</v>
      </c>
      <c r="D135" s="111">
        <v>4382.5</v>
      </c>
      <c r="E135" s="111">
        <v>8003.76</v>
      </c>
      <c r="F135" s="111">
        <v>3480</v>
      </c>
      <c r="G135" s="111">
        <v>4523.76</v>
      </c>
      <c r="H135" s="111">
        <v>4472.5</v>
      </c>
      <c r="I135" s="110">
        <v>4472.5</v>
      </c>
      <c r="J135" s="111">
        <v>13468.76</v>
      </c>
      <c r="K135" s="110">
        <v>459.48</v>
      </c>
      <c r="L135" s="111">
        <v>13009.28</v>
      </c>
      <c r="M135" s="111">
        <v>4553.5</v>
      </c>
      <c r="N135" s="111">
        <v>17562.78</v>
      </c>
      <c r="O135" s="127">
        <v>4498.3</v>
      </c>
      <c r="P135" s="111">
        <v>13064.48</v>
      </c>
      <c r="Q135" s="111" t="e">
        <v>#REF!</v>
      </c>
      <c r="R135" s="111">
        <v>17703.03</v>
      </c>
      <c r="S135" s="111">
        <v>9641.4399999999987</v>
      </c>
      <c r="T135" s="111">
        <v>8061.59</v>
      </c>
      <c r="U135" s="111">
        <v>4652.05</v>
      </c>
      <c r="V135" s="111">
        <v>12713.64</v>
      </c>
      <c r="W135" s="111"/>
      <c r="X135" s="111"/>
      <c r="Y135" s="111"/>
      <c r="Z135" s="111"/>
      <c r="AA135" s="111"/>
    </row>
    <row r="136" spans="1:27" x14ac:dyDescent="0.25">
      <c r="A136" s="111" t="s">
        <v>126</v>
      </c>
      <c r="B136" s="111" t="s">
        <v>974</v>
      </c>
      <c r="C136" s="111">
        <v>20833.129999999997</v>
      </c>
      <c r="D136" s="111">
        <v>4760.5</v>
      </c>
      <c r="E136" s="111">
        <v>25593.629999999997</v>
      </c>
      <c r="F136" s="111">
        <v>22201.39</v>
      </c>
      <c r="G136" s="111">
        <v>3392.239999999998</v>
      </c>
      <c r="H136" s="111">
        <v>4762.75</v>
      </c>
      <c r="I136" s="110">
        <v>5176.38</v>
      </c>
      <c r="J136" s="111">
        <v>13331.369999999999</v>
      </c>
      <c r="K136" s="110">
        <v>2245</v>
      </c>
      <c r="L136" s="111">
        <v>11086.369999999999</v>
      </c>
      <c r="M136" s="111">
        <v>5026</v>
      </c>
      <c r="N136" s="111">
        <v>16112.369999999999</v>
      </c>
      <c r="O136" s="111">
        <v>0</v>
      </c>
      <c r="P136" s="111">
        <v>16112.369999999999</v>
      </c>
      <c r="Q136" s="111" t="e">
        <v>#REF!</v>
      </c>
      <c r="R136" s="111">
        <v>21064.12</v>
      </c>
      <c r="S136" s="111">
        <v>7588</v>
      </c>
      <c r="T136" s="111">
        <v>13476.119999999999</v>
      </c>
      <c r="U136" s="111">
        <v>4776.25</v>
      </c>
      <c r="V136" s="111">
        <v>18252.37</v>
      </c>
      <c r="W136" s="111"/>
      <c r="X136" s="111"/>
      <c r="Y136" s="111"/>
      <c r="Z136" s="111"/>
      <c r="AA136" s="111"/>
    </row>
    <row r="137" spans="1:27" x14ac:dyDescent="0.25">
      <c r="A137" s="111" t="s">
        <v>128</v>
      </c>
      <c r="B137" s="111" t="s">
        <v>973</v>
      </c>
      <c r="C137" s="111">
        <v>10206.959999999999</v>
      </c>
      <c r="D137" s="111">
        <v>4657</v>
      </c>
      <c r="E137" s="111">
        <v>14863.96</v>
      </c>
      <c r="F137" s="111">
        <v>3571.14</v>
      </c>
      <c r="G137" s="111">
        <v>11292.82</v>
      </c>
      <c r="H137" s="111">
        <v>4627.75</v>
      </c>
      <c r="I137" s="110">
        <v>4791.18</v>
      </c>
      <c r="J137" s="111">
        <v>20711.75</v>
      </c>
      <c r="K137" s="110">
        <v>5298.29</v>
      </c>
      <c r="L137" s="111">
        <v>15413.46</v>
      </c>
      <c r="M137" s="111">
        <v>4738</v>
      </c>
      <c r="N137" s="111">
        <v>20151.46</v>
      </c>
      <c r="O137" s="111">
        <v>10790</v>
      </c>
      <c r="P137" s="111">
        <v>9361.4599999999991</v>
      </c>
      <c r="Q137" s="111" t="e">
        <v>#REF!</v>
      </c>
      <c r="R137" s="111">
        <v>14099.46</v>
      </c>
      <c r="S137" s="111">
        <v>1600</v>
      </c>
      <c r="T137" s="111">
        <v>12499.46</v>
      </c>
      <c r="U137" s="111">
        <v>4735.75</v>
      </c>
      <c r="V137" s="111">
        <v>17235.21</v>
      </c>
      <c r="W137" s="111"/>
      <c r="X137" s="111"/>
      <c r="Y137" s="111"/>
      <c r="Z137" s="111"/>
      <c r="AA137" s="111"/>
    </row>
    <row r="138" spans="1:27" x14ac:dyDescent="0.25">
      <c r="A138" s="137" t="s">
        <v>130</v>
      </c>
      <c r="B138" s="137" t="s">
        <v>972</v>
      </c>
      <c r="C138" s="111">
        <v>9766.84</v>
      </c>
      <c r="D138" s="111">
        <v>4679.5</v>
      </c>
      <c r="E138" s="111">
        <v>14446.34</v>
      </c>
      <c r="F138" s="111">
        <v>9825.07</v>
      </c>
      <c r="G138" s="111">
        <v>4621.2700000000004</v>
      </c>
      <c r="H138" s="111">
        <v>4645.75</v>
      </c>
      <c r="I138" s="110">
        <v>4842.54</v>
      </c>
      <c r="J138" s="111">
        <v>14109.560000000001</v>
      </c>
      <c r="K138" s="110">
        <v>8768.25</v>
      </c>
      <c r="L138" s="111">
        <v>5341.3100000000013</v>
      </c>
      <c r="M138" s="111">
        <v>4817.29</v>
      </c>
      <c r="N138" s="111">
        <v>10158.600000000002</v>
      </c>
      <c r="O138" s="111">
        <v>7727</v>
      </c>
      <c r="P138" s="111">
        <v>2431.6000000000022</v>
      </c>
      <c r="Q138" s="111" t="e">
        <v>#REF!</v>
      </c>
      <c r="R138" s="111">
        <v>7255.1000000000022</v>
      </c>
      <c r="S138" s="111">
        <v>4693</v>
      </c>
      <c r="T138" s="111">
        <v>2562.1000000000022</v>
      </c>
      <c r="U138" s="111">
        <v>4878.3999999999996</v>
      </c>
      <c r="V138" s="111">
        <v>7440.5000000000018</v>
      </c>
      <c r="W138" s="111"/>
      <c r="X138" s="111"/>
      <c r="Y138" s="111"/>
      <c r="Z138" s="111"/>
      <c r="AA138" s="111"/>
    </row>
    <row r="139" spans="1:27" x14ac:dyDescent="0.25">
      <c r="A139" s="111" t="s">
        <v>132</v>
      </c>
      <c r="B139" s="137" t="s">
        <v>971</v>
      </c>
      <c r="C139" s="111">
        <v>6142.0500000000011</v>
      </c>
      <c r="D139" s="111">
        <v>4418.5</v>
      </c>
      <c r="E139" s="111">
        <v>10560.550000000001</v>
      </c>
      <c r="F139" s="111">
        <v>3277.31</v>
      </c>
      <c r="G139" s="111">
        <v>7283.2400000000016</v>
      </c>
      <c r="H139" s="111">
        <v>4405</v>
      </c>
      <c r="I139" s="110">
        <v>4405</v>
      </c>
      <c r="J139" s="111">
        <v>16093.240000000002</v>
      </c>
      <c r="K139" s="110">
        <v>1701</v>
      </c>
      <c r="L139" s="111">
        <v>14392.240000000002</v>
      </c>
      <c r="M139" s="111">
        <v>4452.25</v>
      </c>
      <c r="N139" s="111">
        <v>18844.490000000002</v>
      </c>
      <c r="O139" s="111">
        <v>4517</v>
      </c>
      <c r="P139" s="111">
        <v>14327.490000000002</v>
      </c>
      <c r="Q139" s="111" t="e">
        <v>#REF!</v>
      </c>
      <c r="R139" s="111">
        <v>19015.990000000002</v>
      </c>
      <c r="S139" s="111">
        <v>5613.65</v>
      </c>
      <c r="T139" s="111">
        <v>13402.340000000002</v>
      </c>
      <c r="U139" s="111">
        <v>4762.75</v>
      </c>
      <c r="V139" s="111">
        <v>18165.090000000004</v>
      </c>
      <c r="W139" s="111"/>
      <c r="X139" s="111"/>
      <c r="Y139" s="111"/>
      <c r="Z139" s="111"/>
      <c r="AA139" s="111"/>
    </row>
    <row r="140" spans="1:27" x14ac:dyDescent="0.25">
      <c r="A140" s="111" t="s">
        <v>134</v>
      </c>
      <c r="B140" s="111" t="s">
        <v>970</v>
      </c>
      <c r="C140" s="111">
        <v>5067.4699999999993</v>
      </c>
      <c r="D140" s="111">
        <v>5080</v>
      </c>
      <c r="E140" s="111">
        <v>10147.469999999999</v>
      </c>
      <c r="F140" s="111">
        <v>6518.99</v>
      </c>
      <c r="G140" s="111">
        <v>3628.4799999999996</v>
      </c>
      <c r="H140" s="111">
        <v>5174.5</v>
      </c>
      <c r="I140" s="110">
        <v>6351.24</v>
      </c>
      <c r="J140" s="111">
        <v>15154.22</v>
      </c>
      <c r="L140" s="111">
        <v>15154.22</v>
      </c>
      <c r="M140" s="111">
        <v>5107</v>
      </c>
      <c r="N140" s="111">
        <v>20261.22</v>
      </c>
      <c r="O140" s="111">
        <v>4968.25</v>
      </c>
      <c r="P140" s="111">
        <v>15292.970000000001</v>
      </c>
      <c r="Q140" s="111" t="e">
        <v>#REF!</v>
      </c>
      <c r="R140" s="111">
        <v>20561.97</v>
      </c>
      <c r="S140" s="111">
        <v>0</v>
      </c>
      <c r="T140" s="111">
        <v>20561.97</v>
      </c>
      <c r="U140" s="111">
        <v>5262.25</v>
      </c>
      <c r="V140" s="111">
        <v>25824.22</v>
      </c>
      <c r="W140" s="111"/>
      <c r="X140" s="111"/>
      <c r="Y140" s="111"/>
      <c r="Z140" s="111"/>
      <c r="AA140" s="111"/>
    </row>
    <row r="141" spans="1:27" x14ac:dyDescent="0.25">
      <c r="A141" s="111" t="s">
        <v>136</v>
      </c>
      <c r="B141" s="111" t="s">
        <v>969</v>
      </c>
      <c r="C141" s="111">
        <v>0</v>
      </c>
      <c r="D141" s="111">
        <v>4492.75</v>
      </c>
      <c r="E141" s="111">
        <v>4492.75</v>
      </c>
      <c r="F141" s="111">
        <v>135.9</v>
      </c>
      <c r="G141" s="111">
        <v>4356.8500000000004</v>
      </c>
      <c r="H141" s="111">
        <v>4544.5</v>
      </c>
      <c r="I141" s="110">
        <v>4553.6400000000003</v>
      </c>
      <c r="J141" s="111">
        <v>13454.990000000002</v>
      </c>
      <c r="K141" s="110">
        <v>7382.4</v>
      </c>
      <c r="L141" s="111">
        <v>6072.590000000002</v>
      </c>
      <c r="M141" s="111">
        <v>4432</v>
      </c>
      <c r="N141" s="111">
        <v>10504.590000000002</v>
      </c>
      <c r="O141" s="111">
        <v>4359.2299999999996</v>
      </c>
      <c r="P141" s="111">
        <v>6145.3600000000024</v>
      </c>
      <c r="Q141" s="111" t="e">
        <v>#REF!</v>
      </c>
      <c r="R141" s="111">
        <v>10617.860000000002</v>
      </c>
      <c r="S141" s="111">
        <v>9714.7999999999993</v>
      </c>
      <c r="T141" s="111">
        <v>903.06000000000313</v>
      </c>
      <c r="U141" s="111">
        <v>4526.5</v>
      </c>
      <c r="V141" s="111">
        <v>5429.5600000000031</v>
      </c>
      <c r="W141" s="111"/>
      <c r="X141" s="111"/>
      <c r="Y141" s="111"/>
      <c r="Z141" s="111"/>
      <c r="AA141" s="111"/>
    </row>
    <row r="142" spans="1:27" x14ac:dyDescent="0.25">
      <c r="A142" s="111" t="s">
        <v>138</v>
      </c>
      <c r="B142" s="111" t="s">
        <v>968</v>
      </c>
      <c r="C142" s="111">
        <v>5761</v>
      </c>
      <c r="D142" s="111">
        <v>4533.25</v>
      </c>
      <c r="E142" s="111">
        <v>10294.25</v>
      </c>
      <c r="F142" s="111">
        <v>10095</v>
      </c>
      <c r="G142" s="111">
        <v>199.25</v>
      </c>
      <c r="H142" s="111">
        <v>4805.95</v>
      </c>
      <c r="I142" s="110">
        <v>5299.64</v>
      </c>
      <c r="J142" s="111">
        <v>10304.84</v>
      </c>
      <c r="K142" s="110">
        <v>2333.33</v>
      </c>
      <c r="L142" s="111">
        <v>7971.51</v>
      </c>
      <c r="M142" s="111">
        <v>4769.5</v>
      </c>
      <c r="N142" s="111">
        <v>12741.01</v>
      </c>
      <c r="O142" s="111">
        <v>6582.09</v>
      </c>
      <c r="P142" s="111">
        <v>6158.92</v>
      </c>
      <c r="Q142" s="111" t="e">
        <v>#REF!</v>
      </c>
      <c r="R142" s="111">
        <v>10837.970000000001</v>
      </c>
      <c r="S142" s="111">
        <v>7106</v>
      </c>
      <c r="T142" s="111">
        <v>3731.9700000000012</v>
      </c>
      <c r="U142" s="111">
        <v>4783</v>
      </c>
      <c r="V142" s="111">
        <v>8514.9700000000012</v>
      </c>
      <c r="W142" s="111"/>
      <c r="X142" s="111"/>
      <c r="Y142" s="111"/>
      <c r="Z142" s="111"/>
      <c r="AA142" s="111"/>
    </row>
    <row r="143" spans="1:27" x14ac:dyDescent="0.25">
      <c r="A143" s="111" t="s">
        <v>140</v>
      </c>
      <c r="B143" s="111" t="s">
        <v>967</v>
      </c>
      <c r="C143" s="111">
        <v>3752.72</v>
      </c>
      <c r="D143" s="111">
        <v>4695.25</v>
      </c>
      <c r="E143" s="111">
        <v>8447.9699999999993</v>
      </c>
      <c r="F143" s="111">
        <v>7776.63</v>
      </c>
      <c r="G143" s="111">
        <v>671.33999999999924</v>
      </c>
      <c r="H143" s="111">
        <v>4675</v>
      </c>
      <c r="I143" s="110">
        <v>4926</v>
      </c>
      <c r="J143" s="111">
        <v>10272.34</v>
      </c>
      <c r="K143" s="110">
        <v>4557</v>
      </c>
      <c r="L143" s="111">
        <v>5715.34</v>
      </c>
      <c r="M143" s="111">
        <v>4814.95</v>
      </c>
      <c r="N143" s="111">
        <v>10530.29</v>
      </c>
      <c r="O143" s="111">
        <v>4859.99</v>
      </c>
      <c r="P143" s="111">
        <v>5670.3000000000011</v>
      </c>
      <c r="Q143" s="111" t="e">
        <v>#REF!</v>
      </c>
      <c r="R143" s="111">
        <v>10479.850000000002</v>
      </c>
      <c r="S143" s="111">
        <v>10479.85</v>
      </c>
      <c r="T143" s="111">
        <v>0</v>
      </c>
      <c r="U143" s="111">
        <v>4856.8</v>
      </c>
      <c r="V143" s="111">
        <v>4856.8</v>
      </c>
      <c r="W143" s="111"/>
      <c r="X143" s="111"/>
      <c r="Y143" s="111"/>
      <c r="Z143" s="111"/>
      <c r="AA143" s="111"/>
    </row>
    <row r="144" spans="1:27" x14ac:dyDescent="0.25">
      <c r="A144" s="111" t="s">
        <v>142</v>
      </c>
      <c r="B144" s="111" t="s">
        <v>966</v>
      </c>
      <c r="C144" s="111">
        <v>5486.0000000000018</v>
      </c>
      <c r="D144" s="111">
        <v>4877.5</v>
      </c>
      <c r="E144" s="111">
        <v>10363.500000000002</v>
      </c>
      <c r="F144" s="111">
        <v>8454.56</v>
      </c>
      <c r="G144" s="111">
        <v>1908.9400000000023</v>
      </c>
      <c r="H144" s="111">
        <v>4796.5</v>
      </c>
      <c r="I144" s="110">
        <v>5272.68</v>
      </c>
      <c r="J144" s="111">
        <v>11978.120000000003</v>
      </c>
      <c r="K144" s="110">
        <v>0</v>
      </c>
      <c r="L144" s="111">
        <v>11978.120000000003</v>
      </c>
      <c r="M144" s="111">
        <v>4978.75</v>
      </c>
      <c r="N144" s="111">
        <v>16956.870000000003</v>
      </c>
      <c r="O144" s="111">
        <v>4100</v>
      </c>
      <c r="P144" s="111">
        <v>12856.870000000003</v>
      </c>
      <c r="Q144" s="111" t="e">
        <v>#REF!</v>
      </c>
      <c r="R144" s="111">
        <v>17945.870000000003</v>
      </c>
      <c r="S144" s="111">
        <v>2850</v>
      </c>
      <c r="T144" s="111">
        <v>15095.870000000003</v>
      </c>
      <c r="U144" s="111">
        <v>4884.25</v>
      </c>
      <c r="V144" s="111">
        <v>19980.120000000003</v>
      </c>
      <c r="W144" s="111"/>
      <c r="X144" s="111"/>
      <c r="Y144" s="111"/>
      <c r="Z144" s="111"/>
      <c r="AA144" s="111"/>
    </row>
    <row r="145" spans="1:27" x14ac:dyDescent="0.25">
      <c r="A145" s="111" t="s">
        <v>144</v>
      </c>
      <c r="B145" s="111" t="s">
        <v>965</v>
      </c>
      <c r="C145" s="111">
        <v>2082.6100000000006</v>
      </c>
      <c r="D145" s="111">
        <v>4884.25</v>
      </c>
      <c r="E145" s="111">
        <v>6966.8600000000006</v>
      </c>
      <c r="F145" s="111">
        <v>2162</v>
      </c>
      <c r="G145" s="111">
        <v>4804.8600000000006</v>
      </c>
      <c r="H145" s="111">
        <v>4918</v>
      </c>
      <c r="I145" s="110">
        <v>5619.36</v>
      </c>
      <c r="J145" s="111">
        <v>15342.220000000001</v>
      </c>
      <c r="K145" s="110">
        <v>8582.2199999999993</v>
      </c>
      <c r="L145" s="111">
        <v>6760.0000000000018</v>
      </c>
      <c r="M145" s="111">
        <v>4843.75</v>
      </c>
      <c r="N145" s="111">
        <v>11603.750000000002</v>
      </c>
      <c r="O145" s="111">
        <v>0</v>
      </c>
      <c r="P145" s="111">
        <v>11603.750000000002</v>
      </c>
      <c r="Q145" s="111" t="e">
        <v>#REF!</v>
      </c>
      <c r="R145" s="111">
        <v>16521.75</v>
      </c>
      <c r="S145" s="111">
        <v>1257.8</v>
      </c>
      <c r="T145" s="111">
        <v>15263.95</v>
      </c>
      <c r="U145" s="111">
        <v>5059.75</v>
      </c>
      <c r="V145" s="111">
        <v>20323.7</v>
      </c>
      <c r="W145" s="111"/>
      <c r="X145" s="111"/>
      <c r="Y145" s="111"/>
      <c r="Z145" s="111"/>
      <c r="AA145" s="111"/>
    </row>
    <row r="146" spans="1:27" x14ac:dyDescent="0.25">
      <c r="A146" s="111" t="s">
        <v>146</v>
      </c>
      <c r="B146" s="111" t="s">
        <v>964</v>
      </c>
      <c r="C146" s="111">
        <v>2950.64</v>
      </c>
      <c r="D146" s="111">
        <v>4418.5</v>
      </c>
      <c r="E146" s="111">
        <v>7369.1399999999994</v>
      </c>
      <c r="F146" s="111">
        <v>2951</v>
      </c>
      <c r="G146" s="111">
        <v>4418.1399999999994</v>
      </c>
      <c r="H146" s="111">
        <v>4641.25</v>
      </c>
      <c r="I146" s="110">
        <v>4829.7</v>
      </c>
      <c r="J146" s="111">
        <v>13889.09</v>
      </c>
      <c r="K146" s="110">
        <v>0</v>
      </c>
      <c r="L146" s="111">
        <v>13889.09</v>
      </c>
      <c r="M146" s="111">
        <v>4745.88</v>
      </c>
      <c r="N146" s="111">
        <v>18634.97</v>
      </c>
      <c r="O146" s="111">
        <v>4568</v>
      </c>
      <c r="P146" s="111">
        <v>14066.970000000001</v>
      </c>
      <c r="Q146" s="111" t="e">
        <v>#REF!</v>
      </c>
      <c r="R146" s="111">
        <v>18957.29</v>
      </c>
      <c r="S146" s="111">
        <v>4968</v>
      </c>
      <c r="T146" s="111">
        <v>13989.29</v>
      </c>
      <c r="U146" s="111">
        <v>4859.95</v>
      </c>
      <c r="V146" s="111">
        <v>18849.240000000002</v>
      </c>
      <c r="W146" s="111"/>
      <c r="X146" s="111"/>
      <c r="Y146" s="111"/>
      <c r="Z146" s="111"/>
      <c r="AA146" s="111"/>
    </row>
    <row r="147" spans="1:27" x14ac:dyDescent="0.25">
      <c r="A147" s="111" t="s">
        <v>148</v>
      </c>
      <c r="B147" s="111" t="s">
        <v>963</v>
      </c>
      <c r="C147" s="111">
        <v>18288.099999999999</v>
      </c>
      <c r="D147" s="111">
        <v>4616.5</v>
      </c>
      <c r="E147" s="111">
        <v>22904.6</v>
      </c>
      <c r="F147" s="111">
        <v>1689</v>
      </c>
      <c r="G147" s="111">
        <v>21215.599999999999</v>
      </c>
      <c r="H147" s="111">
        <v>4722.25</v>
      </c>
      <c r="I147" s="110">
        <v>5060.82</v>
      </c>
      <c r="J147" s="111">
        <v>30998.67</v>
      </c>
      <c r="K147" s="110">
        <v>18022.55</v>
      </c>
      <c r="L147" s="111">
        <v>12976.119999999999</v>
      </c>
      <c r="M147" s="111">
        <v>4817.88</v>
      </c>
      <c r="N147" s="111">
        <v>17794</v>
      </c>
      <c r="O147" s="111">
        <v>1174.1199999999999</v>
      </c>
      <c r="P147" s="111">
        <v>16619.88</v>
      </c>
      <c r="Q147" s="111" t="e">
        <v>#REF!</v>
      </c>
      <c r="R147" s="111">
        <v>21487.260000000002</v>
      </c>
      <c r="S147" s="111">
        <v>9700</v>
      </c>
      <c r="T147" s="111">
        <v>11787.260000000002</v>
      </c>
      <c r="U147" s="111">
        <v>4899.1000000000004</v>
      </c>
      <c r="V147" s="111">
        <v>16686.36</v>
      </c>
      <c r="W147" s="111"/>
      <c r="X147" s="111"/>
      <c r="Y147" s="111"/>
      <c r="Z147" s="111"/>
      <c r="AA147" s="111"/>
    </row>
    <row r="148" spans="1:27" x14ac:dyDescent="0.25">
      <c r="A148" s="111" t="s">
        <v>150</v>
      </c>
      <c r="B148" s="111" t="s">
        <v>962</v>
      </c>
      <c r="C148" s="111">
        <v>624.77000000000044</v>
      </c>
      <c r="D148" s="111">
        <v>4634.5</v>
      </c>
      <c r="E148" s="111">
        <v>5259.27</v>
      </c>
      <c r="F148" s="111"/>
      <c r="G148" s="111">
        <v>5259.27</v>
      </c>
      <c r="H148" s="111">
        <v>4668.25</v>
      </c>
      <c r="I148" s="110">
        <v>4906.74</v>
      </c>
      <c r="J148" s="111">
        <v>14834.26</v>
      </c>
      <c r="K148" s="110">
        <v>1425.7199999999998</v>
      </c>
      <c r="L148" s="111">
        <v>13408.54</v>
      </c>
      <c r="M148" s="111">
        <v>4695.25</v>
      </c>
      <c r="N148" s="111">
        <v>18103.79</v>
      </c>
      <c r="O148" s="111">
        <v>11860.25</v>
      </c>
      <c r="P148" s="111">
        <v>6243.5400000000009</v>
      </c>
      <c r="Q148" s="111" t="e">
        <v>#REF!</v>
      </c>
      <c r="R148" s="111">
        <v>10938.79</v>
      </c>
      <c r="S148" s="111">
        <v>8699.58</v>
      </c>
      <c r="T148" s="111">
        <v>2239.2100000000009</v>
      </c>
      <c r="U148" s="111">
        <v>4702</v>
      </c>
      <c r="V148" s="111">
        <v>6941.2100000000009</v>
      </c>
      <c r="W148" s="111"/>
      <c r="X148" s="111"/>
      <c r="Y148" s="111"/>
      <c r="Z148" s="111"/>
      <c r="AA148" s="111"/>
    </row>
    <row r="149" spans="1:27" x14ac:dyDescent="0.25">
      <c r="A149" s="111" t="s">
        <v>154</v>
      </c>
      <c r="B149" s="111" t="s">
        <v>961</v>
      </c>
      <c r="C149" s="111">
        <v>3552.5400000000009</v>
      </c>
      <c r="D149" s="111">
        <v>4873</v>
      </c>
      <c r="E149" s="111">
        <v>8425.5400000000009</v>
      </c>
      <c r="F149" s="111">
        <v>3632.48</v>
      </c>
      <c r="G149" s="111">
        <v>4793.0600000000013</v>
      </c>
      <c r="H149" s="111">
        <v>5019.25</v>
      </c>
      <c r="I149" s="110">
        <v>5908.26</v>
      </c>
      <c r="J149" s="111">
        <v>15720.570000000002</v>
      </c>
      <c r="K149" s="110">
        <v>3523</v>
      </c>
      <c r="L149" s="111">
        <v>12197.570000000002</v>
      </c>
      <c r="M149" s="111">
        <v>5262.25</v>
      </c>
      <c r="N149" s="111">
        <v>17459.82</v>
      </c>
      <c r="O149" s="111">
        <v>11045</v>
      </c>
      <c r="P149" s="111">
        <v>6414.82</v>
      </c>
      <c r="Q149" s="111" t="e">
        <v>#REF!</v>
      </c>
      <c r="R149" s="111">
        <v>11753.57</v>
      </c>
      <c r="S149" s="111">
        <v>11552.5</v>
      </c>
      <c r="T149" s="111">
        <v>201.06999999999971</v>
      </c>
      <c r="U149" s="111">
        <v>5377</v>
      </c>
      <c r="V149" s="111">
        <v>5578.07</v>
      </c>
      <c r="W149" s="111"/>
      <c r="X149" s="111"/>
      <c r="Y149" s="111"/>
      <c r="Z149" s="111"/>
      <c r="AA149" s="111"/>
    </row>
    <row r="150" spans="1:27" x14ac:dyDescent="0.25">
      <c r="A150" s="138" t="s">
        <v>156</v>
      </c>
      <c r="B150" s="111" t="s">
        <v>960</v>
      </c>
      <c r="C150" s="111">
        <v>3444.3000000000011</v>
      </c>
      <c r="D150" s="111">
        <v>4540</v>
      </c>
      <c r="E150" s="111">
        <v>7984.3000000000011</v>
      </c>
      <c r="F150" s="111">
        <v>7984.3</v>
      </c>
      <c r="G150" s="111">
        <v>0</v>
      </c>
      <c r="H150" s="111">
        <v>4576</v>
      </c>
      <c r="I150" s="110">
        <v>4643.5200000000004</v>
      </c>
      <c r="J150" s="111">
        <v>9219.52</v>
      </c>
      <c r="K150" s="110">
        <v>0</v>
      </c>
      <c r="L150" s="111">
        <v>9219.52</v>
      </c>
      <c r="M150" s="111">
        <v>4652.28</v>
      </c>
      <c r="N150" s="111">
        <v>13871.8</v>
      </c>
      <c r="O150" s="111">
        <v>11351</v>
      </c>
      <c r="P150" s="111">
        <v>2520.7999999999993</v>
      </c>
      <c r="Q150" s="111" t="e">
        <v>#REF!</v>
      </c>
      <c r="R150" s="111">
        <v>7257.7899999999991</v>
      </c>
      <c r="S150" s="111">
        <v>0</v>
      </c>
      <c r="T150" s="111">
        <v>7257.7899999999991</v>
      </c>
      <c r="U150" s="111">
        <v>4715.5</v>
      </c>
      <c r="V150" s="111">
        <v>11973.289999999999</v>
      </c>
      <c r="W150" s="111"/>
      <c r="X150" s="111"/>
      <c r="Y150" s="111"/>
      <c r="Z150" s="111"/>
      <c r="AA150" s="111"/>
    </row>
    <row r="151" spans="1:27" x14ac:dyDescent="0.25">
      <c r="A151" s="137" t="s">
        <v>158</v>
      </c>
      <c r="B151" s="137" t="s">
        <v>959</v>
      </c>
      <c r="C151" s="111">
        <v>2105.5400000000009</v>
      </c>
      <c r="D151" s="111">
        <v>4591.75</v>
      </c>
      <c r="E151" s="111">
        <v>6697.2900000000009</v>
      </c>
      <c r="F151" s="111">
        <v>596</v>
      </c>
      <c r="G151" s="111">
        <v>6101.2900000000009</v>
      </c>
      <c r="H151" s="111">
        <v>4576</v>
      </c>
      <c r="I151" s="110">
        <v>4643.5200000000004</v>
      </c>
      <c r="J151" s="111">
        <v>15320.810000000001</v>
      </c>
      <c r="K151" s="110">
        <v>4955</v>
      </c>
      <c r="L151" s="111">
        <v>10365.810000000001</v>
      </c>
      <c r="M151" s="111">
        <v>5174.5</v>
      </c>
      <c r="N151" s="111">
        <v>15540.310000000001</v>
      </c>
      <c r="O151" s="111">
        <v>0</v>
      </c>
      <c r="P151" s="111">
        <v>15540.310000000001</v>
      </c>
      <c r="Q151" s="111" t="e">
        <v>#REF!</v>
      </c>
      <c r="R151" s="111">
        <v>20721.560000000001</v>
      </c>
      <c r="S151" s="111">
        <v>0</v>
      </c>
      <c r="T151" s="111">
        <v>20721.560000000001</v>
      </c>
      <c r="U151" s="111">
        <v>5363.5</v>
      </c>
      <c r="V151" s="111">
        <v>26085.06</v>
      </c>
      <c r="W151" s="111"/>
      <c r="X151" s="111"/>
      <c r="Y151" s="111"/>
      <c r="Z151" s="111"/>
      <c r="AA151" s="111"/>
    </row>
    <row r="152" spans="1:27" x14ac:dyDescent="0.25">
      <c r="A152" s="111" t="s">
        <v>152</v>
      </c>
      <c r="B152" s="111" t="s">
        <v>958</v>
      </c>
      <c r="C152" s="111">
        <v>22318.42</v>
      </c>
      <c r="D152" s="111">
        <v>5059.75</v>
      </c>
      <c r="E152" s="111">
        <v>27378.17</v>
      </c>
      <c r="F152" s="111">
        <v>19922.3</v>
      </c>
      <c r="G152" s="111">
        <v>7455.869999999999</v>
      </c>
      <c r="H152" s="111">
        <v>5107</v>
      </c>
      <c r="I152" s="110">
        <v>6158.64</v>
      </c>
      <c r="J152" s="111">
        <v>18721.509999999998</v>
      </c>
      <c r="K152" s="110">
        <v>1859</v>
      </c>
      <c r="L152" s="111">
        <v>16862.509999999998</v>
      </c>
      <c r="M152" s="111">
        <v>5451.25</v>
      </c>
      <c r="N152" s="111">
        <v>22313.759999999998</v>
      </c>
      <c r="O152" s="111">
        <v>1940</v>
      </c>
      <c r="P152" s="111">
        <v>20373.759999999998</v>
      </c>
      <c r="Q152" s="111" t="e">
        <v>#REF!</v>
      </c>
      <c r="R152" s="111">
        <v>25703.51</v>
      </c>
      <c r="S152" s="111">
        <v>5617</v>
      </c>
      <c r="T152" s="111">
        <v>20086.509999999998</v>
      </c>
      <c r="U152" s="111">
        <v>5343.25</v>
      </c>
      <c r="V152" s="111">
        <v>25429.759999999998</v>
      </c>
      <c r="W152" s="111"/>
      <c r="X152" s="111"/>
      <c r="Y152" s="111"/>
      <c r="Z152" s="111"/>
      <c r="AA152" s="111"/>
    </row>
    <row r="153" spans="1:27" x14ac:dyDescent="0.25">
      <c r="A153" s="111" t="s">
        <v>160</v>
      </c>
      <c r="B153" s="111" t="s">
        <v>957</v>
      </c>
      <c r="C153" s="111">
        <v>4298.9500000000007</v>
      </c>
      <c r="D153" s="111">
        <v>5390.5</v>
      </c>
      <c r="E153" s="111">
        <v>9689.4500000000007</v>
      </c>
      <c r="F153" s="111"/>
      <c r="G153" s="111">
        <v>9689.4500000000007</v>
      </c>
      <c r="H153" s="111">
        <v>5593</v>
      </c>
      <c r="I153" s="110">
        <v>7545.36</v>
      </c>
      <c r="J153" s="111">
        <v>22827.81</v>
      </c>
      <c r="K153" s="110">
        <v>840</v>
      </c>
      <c r="L153" s="111">
        <v>21987.81</v>
      </c>
      <c r="M153" s="111">
        <v>5775.25</v>
      </c>
      <c r="N153" s="111">
        <v>27763.06</v>
      </c>
      <c r="O153" s="111">
        <v>673</v>
      </c>
      <c r="P153" s="111">
        <v>27090.06</v>
      </c>
      <c r="Q153" s="111" t="e">
        <v>#REF!</v>
      </c>
      <c r="R153" s="111">
        <v>32811.31</v>
      </c>
      <c r="S153" s="111">
        <v>8545.67</v>
      </c>
      <c r="T153" s="111">
        <v>24265.64</v>
      </c>
      <c r="U153" s="111">
        <v>5404</v>
      </c>
      <c r="V153" s="111">
        <v>29669.64</v>
      </c>
      <c r="W153" s="111"/>
      <c r="X153" s="111"/>
      <c r="Y153" s="111"/>
      <c r="Z153" s="111"/>
      <c r="AA153" s="111"/>
    </row>
    <row r="154" spans="1:27" x14ac:dyDescent="0.25">
      <c r="A154" s="111" t="s">
        <v>162</v>
      </c>
      <c r="B154" s="111" t="s">
        <v>956</v>
      </c>
      <c r="C154" s="111">
        <v>19715.75</v>
      </c>
      <c r="D154" s="111">
        <v>5478.25</v>
      </c>
      <c r="E154" s="111">
        <v>25194</v>
      </c>
      <c r="F154" s="111">
        <v>24417.87</v>
      </c>
      <c r="G154" s="111">
        <v>776.13000000000102</v>
      </c>
      <c r="H154" s="111">
        <v>5725.75</v>
      </c>
      <c r="I154" s="110">
        <v>7924.14</v>
      </c>
      <c r="J154" s="111">
        <v>14426.02</v>
      </c>
      <c r="L154" s="111">
        <v>14426.02</v>
      </c>
      <c r="M154" s="111">
        <v>6062.8</v>
      </c>
      <c r="N154" s="111">
        <v>20488.82</v>
      </c>
      <c r="O154" s="111">
        <v>8929.2099999999991</v>
      </c>
      <c r="P154" s="111">
        <v>11559.61</v>
      </c>
      <c r="Q154" s="111" t="e">
        <v>#REF!</v>
      </c>
      <c r="R154" s="111">
        <v>17314.61</v>
      </c>
      <c r="S154" s="111">
        <v>0</v>
      </c>
      <c r="T154" s="111">
        <v>17314.61</v>
      </c>
      <c r="U154" s="111">
        <v>5659.15</v>
      </c>
      <c r="V154" s="111">
        <v>22973.760000000002</v>
      </c>
      <c r="W154" s="111"/>
      <c r="X154" s="111"/>
      <c r="Y154" s="111"/>
      <c r="Z154" s="111"/>
      <c r="AA154" s="111"/>
    </row>
    <row r="155" spans="1:27" ht="15.75" thickBot="1" x14ac:dyDescent="0.3">
      <c r="A155" s="111" t="s">
        <v>164</v>
      </c>
      <c r="B155" s="111" t="s">
        <v>955</v>
      </c>
      <c r="C155" s="111">
        <v>-0.23999999999796273</v>
      </c>
      <c r="D155" s="111">
        <v>4769.5</v>
      </c>
      <c r="E155" s="111">
        <v>4769.260000000002</v>
      </c>
      <c r="F155" s="111"/>
      <c r="G155" s="111">
        <v>4769.260000000002</v>
      </c>
      <c r="H155" s="111">
        <v>4828</v>
      </c>
      <c r="I155" s="110">
        <v>5362.56</v>
      </c>
      <c r="J155" s="111">
        <v>14959.820000000003</v>
      </c>
      <c r="K155" s="110">
        <v>3090</v>
      </c>
      <c r="L155" s="111">
        <v>11869.820000000003</v>
      </c>
      <c r="M155" s="111">
        <v>4965.25</v>
      </c>
      <c r="N155" s="111">
        <v>16835.070000000003</v>
      </c>
      <c r="O155" s="111">
        <v>0</v>
      </c>
      <c r="P155" s="111">
        <v>16835.070000000003</v>
      </c>
      <c r="Q155" s="111" t="e">
        <v>#REF!</v>
      </c>
      <c r="R155" s="111">
        <v>21807.070000000003</v>
      </c>
      <c r="S155" s="111">
        <v>3678.55</v>
      </c>
      <c r="T155" s="111">
        <v>18128.520000000004</v>
      </c>
      <c r="U155" s="111">
        <v>4965.25</v>
      </c>
      <c r="V155" s="111">
        <v>23093.770000000004</v>
      </c>
      <c r="W155" s="111"/>
      <c r="X155" s="111"/>
      <c r="Y155" s="111"/>
      <c r="Z155" s="111"/>
      <c r="AA155" s="111"/>
    </row>
    <row r="156" spans="1:27" ht="15.75" thickBot="1" x14ac:dyDescent="0.3">
      <c r="A156" s="136"/>
      <c r="B156" s="135" t="s">
        <v>916</v>
      </c>
      <c r="C156" s="123">
        <v>206256.05000000005</v>
      </c>
      <c r="D156" s="123">
        <v>128302.2</v>
      </c>
      <c r="E156" s="123">
        <v>334558.25</v>
      </c>
      <c r="F156" s="123">
        <v>155378.94</v>
      </c>
      <c r="G156" s="123">
        <v>179179.31000000003</v>
      </c>
      <c r="H156" s="123">
        <v>130225.73</v>
      </c>
      <c r="I156" s="123">
        <v>144791.10000000003</v>
      </c>
      <c r="J156" s="123">
        <v>454196.14</v>
      </c>
      <c r="K156" s="123">
        <v>114088.76000000001</v>
      </c>
      <c r="L156" s="123">
        <v>340107.38</v>
      </c>
      <c r="M156" s="123">
        <v>134626.38</v>
      </c>
      <c r="N156" s="123">
        <v>474733.75999999995</v>
      </c>
      <c r="O156" s="123">
        <v>141642.84</v>
      </c>
      <c r="P156" s="123">
        <v>333090.92</v>
      </c>
      <c r="Q156" s="123" t="e">
        <v>#REF!</v>
      </c>
      <c r="R156" s="123">
        <v>468366.20999999996</v>
      </c>
      <c r="S156" s="123">
        <v>147863.21</v>
      </c>
      <c r="T156" s="123">
        <v>320503</v>
      </c>
      <c r="U156" s="123">
        <v>135275.18</v>
      </c>
      <c r="V156" s="123">
        <v>455778.18000000005</v>
      </c>
      <c r="W156" s="123">
        <v>0</v>
      </c>
      <c r="X156" s="123">
        <v>0</v>
      </c>
      <c r="Y156" s="122"/>
      <c r="Z156" s="122"/>
      <c r="AA156" s="122"/>
    </row>
    <row r="157" spans="1:27" x14ac:dyDescent="0.25">
      <c r="A157" s="110" t="s">
        <v>510</v>
      </c>
      <c r="B157" s="128" t="s">
        <v>954</v>
      </c>
      <c r="C157" s="111">
        <v>19896</v>
      </c>
      <c r="D157" s="111">
        <v>21561.25</v>
      </c>
      <c r="E157" s="111">
        <v>41457.25</v>
      </c>
      <c r="F157" s="111">
        <v>19896</v>
      </c>
      <c r="G157" s="111">
        <v>21561.25</v>
      </c>
      <c r="H157" s="111">
        <v>22258.75</v>
      </c>
      <c r="I157" s="110">
        <v>55098.3</v>
      </c>
      <c r="J157" s="111">
        <v>98918.3</v>
      </c>
      <c r="K157" s="110">
        <v>43820</v>
      </c>
      <c r="L157" s="111">
        <v>55098.3</v>
      </c>
      <c r="M157" s="111">
        <v>23063.13</v>
      </c>
      <c r="N157" s="111">
        <v>78161.430000000008</v>
      </c>
      <c r="O157" s="111">
        <v>55098</v>
      </c>
      <c r="P157" s="111">
        <v>23063.430000000008</v>
      </c>
      <c r="Q157" s="111" t="e">
        <v>#REF!</v>
      </c>
      <c r="R157" s="111">
        <v>45924.05</v>
      </c>
      <c r="S157" s="111">
        <v>45924</v>
      </c>
      <c r="T157" s="111">
        <v>5.0000000002910383E-2</v>
      </c>
      <c r="U157" s="111">
        <v>22776.25</v>
      </c>
      <c r="V157" s="111">
        <v>22776.300000000003</v>
      </c>
      <c r="W157" s="111"/>
      <c r="X157" s="111"/>
      <c r="Y157" s="111"/>
      <c r="Z157" s="111"/>
      <c r="AA157" s="111"/>
    </row>
    <row r="158" spans="1:27" x14ac:dyDescent="0.25">
      <c r="A158" s="110" t="s">
        <v>586</v>
      </c>
      <c r="B158" s="118" t="s">
        <v>953</v>
      </c>
      <c r="C158" s="111">
        <v>369.6299999999901</v>
      </c>
      <c r="D158" s="111">
        <v>15947.5</v>
      </c>
      <c r="E158" s="111">
        <v>16317.12999999999</v>
      </c>
      <c r="F158" s="111"/>
      <c r="G158" s="111">
        <v>16317.12999999999</v>
      </c>
      <c r="H158" s="111">
        <v>14057.5</v>
      </c>
      <c r="I158" s="110">
        <v>31697.4</v>
      </c>
      <c r="J158" s="111">
        <v>62072.029999999992</v>
      </c>
      <c r="K158" s="110">
        <v>0</v>
      </c>
      <c r="L158" s="111">
        <v>62072.029999999992</v>
      </c>
      <c r="M158" s="111">
        <v>14867.5</v>
      </c>
      <c r="N158" s="111">
        <v>76939.53</v>
      </c>
      <c r="O158" s="111">
        <v>0</v>
      </c>
      <c r="P158" s="111">
        <v>76939.53</v>
      </c>
      <c r="Q158" s="111" t="e">
        <v>#REF!</v>
      </c>
      <c r="R158" s="111">
        <v>92650.78</v>
      </c>
      <c r="S158" s="111">
        <v>0</v>
      </c>
      <c r="T158" s="111">
        <v>92650.78</v>
      </c>
      <c r="U158" s="111">
        <v>21735.62</v>
      </c>
      <c r="V158" s="111">
        <v>114386.4</v>
      </c>
      <c r="W158" s="111"/>
      <c r="X158" s="111"/>
      <c r="Y158" s="111"/>
      <c r="Z158" s="111"/>
      <c r="AA158" s="111"/>
    </row>
    <row r="159" spans="1:27" x14ac:dyDescent="0.25">
      <c r="A159" s="110" t="s">
        <v>514</v>
      </c>
      <c r="B159" s="126" t="s">
        <v>952</v>
      </c>
      <c r="C159" s="111">
        <v>0</v>
      </c>
      <c r="D159" s="111">
        <v>22348.75</v>
      </c>
      <c r="E159" s="111">
        <v>22348.75</v>
      </c>
      <c r="F159" s="111">
        <v>21051</v>
      </c>
      <c r="G159" s="111">
        <v>1297.75</v>
      </c>
      <c r="H159" s="111">
        <v>22978.75</v>
      </c>
      <c r="I159" s="110">
        <v>57152.7</v>
      </c>
      <c r="J159" s="111">
        <v>81429.2</v>
      </c>
      <c r="K159" s="110">
        <v>0</v>
      </c>
      <c r="L159" s="111">
        <v>81429.2</v>
      </c>
      <c r="M159" s="111">
        <v>22905.63</v>
      </c>
      <c r="N159" s="111">
        <v>104334.83</v>
      </c>
      <c r="O159" s="111">
        <v>104334.84</v>
      </c>
      <c r="P159" s="111">
        <v>-9.9999999947613105E-3</v>
      </c>
      <c r="Q159" s="111" t="e">
        <v>#REF!</v>
      </c>
      <c r="R159" s="111">
        <v>23119.370000000006</v>
      </c>
      <c r="S159" s="111">
        <v>-0.83</v>
      </c>
      <c r="T159" s="111">
        <v>23120.200000000008</v>
      </c>
      <c r="U159" s="111">
        <v>23282.5</v>
      </c>
      <c r="V159" s="111">
        <v>46402.700000000012</v>
      </c>
      <c r="W159" s="111"/>
      <c r="X159" s="111"/>
      <c r="Y159" s="111"/>
      <c r="Z159" s="111"/>
      <c r="AA159" s="111"/>
    </row>
    <row r="160" spans="1:27" x14ac:dyDescent="0.25">
      <c r="A160" s="134" t="s">
        <v>951</v>
      </c>
      <c r="B160" s="132" t="s">
        <v>950</v>
      </c>
      <c r="C160" s="130">
        <v>7702</v>
      </c>
      <c r="D160" s="130">
        <v>8455</v>
      </c>
      <c r="E160" s="130">
        <v>16157</v>
      </c>
      <c r="F160" s="130">
        <v>1744.4</v>
      </c>
      <c r="G160" s="130">
        <v>14412.6</v>
      </c>
      <c r="H160" s="130">
        <v>9214.3799999999992</v>
      </c>
      <c r="I160" s="134">
        <v>17878.349999999999</v>
      </c>
      <c r="J160" s="130">
        <v>41505.33</v>
      </c>
      <c r="K160" s="134">
        <v>12413.29</v>
      </c>
      <c r="L160" s="130">
        <v>29092.04</v>
      </c>
      <c r="M160" s="130">
        <v>9248.1299999999992</v>
      </c>
      <c r="N160" s="130">
        <v>38340.17</v>
      </c>
      <c r="O160" s="130">
        <v>38340.17</v>
      </c>
      <c r="P160" s="130">
        <v>0</v>
      </c>
      <c r="Q160" s="131"/>
      <c r="R160" s="111">
        <v>0</v>
      </c>
      <c r="S160" s="111">
        <v>0</v>
      </c>
      <c r="T160" s="111">
        <v>0</v>
      </c>
      <c r="U160" s="111"/>
      <c r="V160" s="111">
        <v>0</v>
      </c>
      <c r="W160" s="111"/>
      <c r="X160" s="111"/>
      <c r="Y160" s="130"/>
      <c r="Z160" s="130"/>
      <c r="AA160" s="130"/>
    </row>
    <row r="161" spans="1:27" x14ac:dyDescent="0.25">
      <c r="A161" s="110" t="s">
        <v>516</v>
      </c>
      <c r="B161" s="126" t="s">
        <v>949</v>
      </c>
      <c r="C161" s="111">
        <v>3</v>
      </c>
      <c r="D161" s="111">
        <v>24131.88</v>
      </c>
      <c r="E161" s="111">
        <v>24134.880000000001</v>
      </c>
      <c r="F161" s="111"/>
      <c r="G161" s="111">
        <v>24134.880000000001</v>
      </c>
      <c r="H161" s="111">
        <v>24233.13</v>
      </c>
      <c r="I161" s="110">
        <v>60731.85</v>
      </c>
      <c r="J161" s="111">
        <v>109099.86</v>
      </c>
      <c r="K161" s="110">
        <v>0</v>
      </c>
      <c r="L161" s="111">
        <v>109099.86</v>
      </c>
      <c r="M161" s="111">
        <v>24503.13</v>
      </c>
      <c r="N161" s="111">
        <v>133602.99</v>
      </c>
      <c r="O161" s="111">
        <v>91064</v>
      </c>
      <c r="P161" s="111">
        <v>42538.989999999991</v>
      </c>
      <c r="Q161" s="111" t="e">
        <v>#REF!</v>
      </c>
      <c r="R161" s="111">
        <v>67042.109999999986</v>
      </c>
      <c r="S161" s="111">
        <v>0</v>
      </c>
      <c r="T161" s="111">
        <v>67042.109999999986</v>
      </c>
      <c r="U161" s="111">
        <v>24401.88</v>
      </c>
      <c r="V161" s="111">
        <v>91443.989999999991</v>
      </c>
      <c r="W161" s="111"/>
      <c r="X161" s="111"/>
      <c r="Y161" s="111"/>
      <c r="Z161" s="111"/>
      <c r="AA161" s="111"/>
    </row>
    <row r="162" spans="1:27" x14ac:dyDescent="0.25">
      <c r="A162" s="110" t="s">
        <v>518</v>
      </c>
      <c r="B162" s="128" t="s">
        <v>948</v>
      </c>
      <c r="C162" s="111">
        <v>0</v>
      </c>
      <c r="D162" s="111">
        <v>16661.88</v>
      </c>
      <c r="E162" s="111">
        <v>16661.88</v>
      </c>
      <c r="F162" s="111">
        <v>16606</v>
      </c>
      <c r="G162" s="111">
        <v>55.880000000001019</v>
      </c>
      <c r="H162" s="111">
        <v>16673.13</v>
      </c>
      <c r="I162" s="110">
        <v>39160.65</v>
      </c>
      <c r="J162" s="111">
        <v>55889.66</v>
      </c>
      <c r="K162" s="110">
        <v>0</v>
      </c>
      <c r="L162" s="111">
        <v>55889.66</v>
      </c>
      <c r="M162" s="111">
        <v>16656.25</v>
      </c>
      <c r="N162" s="111">
        <v>72545.91</v>
      </c>
      <c r="O162" s="111">
        <v>0</v>
      </c>
      <c r="P162" s="111">
        <v>72545.91</v>
      </c>
      <c r="Q162" s="111" t="e">
        <v>#REF!</v>
      </c>
      <c r="R162" s="111">
        <v>89202.16</v>
      </c>
      <c r="S162" s="111">
        <v>78288</v>
      </c>
      <c r="T162" s="111">
        <v>10914.160000000003</v>
      </c>
      <c r="U162" s="111">
        <v>16622.5</v>
      </c>
      <c r="V162" s="111">
        <v>27536.660000000003</v>
      </c>
      <c r="W162" s="111"/>
      <c r="X162" s="111"/>
      <c r="Y162" s="111"/>
      <c r="Z162" s="111"/>
      <c r="AA162" s="111"/>
    </row>
    <row r="163" spans="1:27" x14ac:dyDescent="0.25">
      <c r="A163" s="110" t="s">
        <v>522</v>
      </c>
      <c r="B163" s="129" t="s">
        <v>947</v>
      </c>
      <c r="C163" s="111">
        <v>26.459999999999127</v>
      </c>
      <c r="D163" s="111">
        <v>13028.13</v>
      </c>
      <c r="E163" s="111">
        <v>13054.589999999998</v>
      </c>
      <c r="F163" s="111">
        <v>13054.59</v>
      </c>
      <c r="G163" s="111">
        <v>0</v>
      </c>
      <c r="H163" s="111">
        <v>13433.13</v>
      </c>
      <c r="I163" s="110">
        <v>29915.85</v>
      </c>
      <c r="J163" s="111">
        <v>43348.979999999996</v>
      </c>
      <c r="K163" s="110">
        <v>0</v>
      </c>
      <c r="L163" s="111">
        <v>43348.979999999996</v>
      </c>
      <c r="M163" s="111">
        <v>13821.25</v>
      </c>
      <c r="N163" s="111">
        <v>57170.229999999996</v>
      </c>
      <c r="O163" s="111">
        <v>47248.539999999994</v>
      </c>
      <c r="P163" s="111">
        <v>9921.6900000000023</v>
      </c>
      <c r="Q163" s="111" t="e">
        <v>#REF!</v>
      </c>
      <c r="R163" s="111">
        <v>23962.310000000005</v>
      </c>
      <c r="S163" s="111">
        <v>20436.580000000002</v>
      </c>
      <c r="T163" s="111">
        <v>3525.7300000000032</v>
      </c>
      <c r="U163" s="110">
        <v>14631.25</v>
      </c>
      <c r="V163" s="111">
        <v>18156.980000000003</v>
      </c>
      <c r="W163" s="111"/>
      <c r="X163" s="111"/>
      <c r="Y163" s="111"/>
      <c r="Z163" s="111"/>
      <c r="AA163" s="111"/>
    </row>
    <row r="164" spans="1:27" x14ac:dyDescent="0.25">
      <c r="B164" s="126" t="s">
        <v>946</v>
      </c>
      <c r="C164" s="111"/>
      <c r="D164" s="111"/>
      <c r="E164" s="111"/>
      <c r="F164" s="111"/>
      <c r="G164" s="111"/>
      <c r="H164" s="111"/>
      <c r="J164" s="111"/>
      <c r="L164" s="111"/>
      <c r="M164" s="111"/>
      <c r="N164" s="111"/>
      <c r="O164" s="111"/>
      <c r="P164" s="111">
        <v>0</v>
      </c>
      <c r="Q164" s="111">
        <v>27928.75</v>
      </c>
      <c r="R164" s="111">
        <v>27928.75</v>
      </c>
      <c r="S164" s="111">
        <v>27928.75</v>
      </c>
      <c r="T164" s="111">
        <v>0</v>
      </c>
      <c r="U164" s="111">
        <v>28412.5</v>
      </c>
      <c r="V164" s="111">
        <v>28412.5</v>
      </c>
      <c r="W164" s="111"/>
      <c r="X164" s="111"/>
      <c r="Y164" s="111"/>
      <c r="Z164" s="111"/>
      <c r="AA164" s="111"/>
    </row>
    <row r="165" spans="1:27" x14ac:dyDescent="0.25">
      <c r="A165" s="110" t="s">
        <v>528</v>
      </c>
      <c r="B165" s="133" t="s">
        <v>945</v>
      </c>
      <c r="C165" s="111">
        <v>16369</v>
      </c>
      <c r="D165" s="111">
        <v>16892.5</v>
      </c>
      <c r="E165" s="111">
        <v>33261.5</v>
      </c>
      <c r="F165" s="111">
        <v>16369</v>
      </c>
      <c r="G165" s="111">
        <v>16892.5</v>
      </c>
      <c r="H165" s="111">
        <v>17365</v>
      </c>
      <c r="I165" s="110">
        <v>41134.800000000003</v>
      </c>
      <c r="J165" s="111">
        <v>75392.3</v>
      </c>
      <c r="K165" s="110">
        <v>34257</v>
      </c>
      <c r="L165" s="111">
        <v>41135.300000000003</v>
      </c>
      <c r="M165" s="111">
        <v>18006.25</v>
      </c>
      <c r="N165" s="111">
        <v>59141.55</v>
      </c>
      <c r="O165" s="111">
        <v>41135</v>
      </c>
      <c r="P165" s="111">
        <v>18006.550000000003</v>
      </c>
      <c r="Q165" s="111" t="e">
        <v>#REF!</v>
      </c>
      <c r="R165" s="111">
        <v>36687.800000000003</v>
      </c>
      <c r="S165" s="111">
        <v>36687</v>
      </c>
      <c r="T165" s="111">
        <v>0.80000000000291038</v>
      </c>
      <c r="U165" s="111">
        <v>18520.939999999999</v>
      </c>
      <c r="V165" s="111">
        <v>18521.740000000002</v>
      </c>
      <c r="W165" s="111"/>
      <c r="X165" s="111"/>
      <c r="Y165" s="111"/>
      <c r="Z165" s="111"/>
      <c r="AA165" s="111"/>
    </row>
    <row r="166" spans="1:27" x14ac:dyDescent="0.25">
      <c r="A166" s="110" t="s">
        <v>530</v>
      </c>
      <c r="B166" s="126" t="s">
        <v>944</v>
      </c>
      <c r="C166" s="111">
        <v>105469</v>
      </c>
      <c r="D166" s="111">
        <v>15508.75</v>
      </c>
      <c r="E166" s="111">
        <v>120977.75</v>
      </c>
      <c r="F166" s="111">
        <v>120977.75</v>
      </c>
      <c r="G166" s="111">
        <v>0</v>
      </c>
      <c r="H166" s="111">
        <v>15441.25</v>
      </c>
      <c r="I166" s="110">
        <v>35645.699999999997</v>
      </c>
      <c r="J166" s="111">
        <v>51086.95</v>
      </c>
      <c r="K166" s="110">
        <v>0</v>
      </c>
      <c r="L166" s="111">
        <v>51086.95</v>
      </c>
      <c r="M166" s="111">
        <v>15407.5</v>
      </c>
      <c r="N166" s="111">
        <v>66494.45</v>
      </c>
      <c r="O166" s="111">
        <v>15973</v>
      </c>
      <c r="P166" s="111">
        <v>50521.45</v>
      </c>
      <c r="Q166" s="111" t="e">
        <v>#REF!</v>
      </c>
      <c r="R166" s="111">
        <v>66063.95</v>
      </c>
      <c r="S166" s="111">
        <v>50165</v>
      </c>
      <c r="T166" s="111">
        <v>15898.949999999997</v>
      </c>
      <c r="U166" s="111">
        <v>15829.38</v>
      </c>
      <c r="V166" s="111">
        <v>31728.329999999994</v>
      </c>
      <c r="W166" s="111"/>
      <c r="X166" s="111"/>
      <c r="Y166" s="111"/>
      <c r="Z166" s="111"/>
      <c r="AA166" s="111"/>
    </row>
    <row r="167" spans="1:27" x14ac:dyDescent="0.25">
      <c r="A167" s="110" t="s">
        <v>538</v>
      </c>
      <c r="B167" s="126" t="s">
        <v>943</v>
      </c>
      <c r="C167" s="111">
        <v>-0.16999999999825377</v>
      </c>
      <c r="D167" s="111">
        <v>12353.13</v>
      </c>
      <c r="E167" s="111">
        <v>12352.960000000001</v>
      </c>
      <c r="F167" s="111">
        <v>12352.96</v>
      </c>
      <c r="G167" s="111">
        <v>0</v>
      </c>
      <c r="H167" s="111">
        <v>13112.5</v>
      </c>
      <c r="I167" s="110">
        <v>29001</v>
      </c>
      <c r="J167" s="111">
        <v>42113.5</v>
      </c>
      <c r="K167" s="110">
        <v>12505</v>
      </c>
      <c r="L167" s="111">
        <v>29608.5</v>
      </c>
      <c r="M167" s="111">
        <v>14057.5</v>
      </c>
      <c r="N167" s="111">
        <v>43666</v>
      </c>
      <c r="O167" s="111">
        <v>37146</v>
      </c>
      <c r="P167" s="111">
        <v>6520</v>
      </c>
      <c r="Q167" s="111" t="e">
        <v>#REF!</v>
      </c>
      <c r="R167" s="111">
        <v>21471.879999999997</v>
      </c>
      <c r="S167" s="111">
        <v>21472</v>
      </c>
      <c r="T167" s="111">
        <v>-0.12000000000261934</v>
      </c>
      <c r="U167" s="111">
        <v>14816.88</v>
      </c>
      <c r="V167" s="111">
        <v>14816.759999999997</v>
      </c>
      <c r="W167" s="111"/>
      <c r="X167" s="111"/>
      <c r="Y167" s="111"/>
      <c r="Z167" s="111"/>
      <c r="AA167" s="111"/>
    </row>
    <row r="168" spans="1:27" x14ac:dyDescent="0.25">
      <c r="A168" s="110" t="s">
        <v>540</v>
      </c>
      <c r="B168" s="129" t="s">
        <v>942</v>
      </c>
      <c r="C168" s="111">
        <v>1254</v>
      </c>
      <c r="D168" s="111">
        <v>13483.75</v>
      </c>
      <c r="E168" s="111">
        <v>14737.75</v>
      </c>
      <c r="F168" s="111">
        <v>13885</v>
      </c>
      <c r="G168" s="111">
        <v>852.75</v>
      </c>
      <c r="H168" s="111">
        <v>13264.38</v>
      </c>
      <c r="I168" s="110">
        <v>29434.35</v>
      </c>
      <c r="J168" s="111">
        <v>43551.479999999996</v>
      </c>
      <c r="K168" s="110">
        <v>11445</v>
      </c>
      <c r="L168" s="111">
        <v>32106.479999999996</v>
      </c>
      <c r="M168" s="111">
        <v>13787.5</v>
      </c>
      <c r="N168" s="111">
        <v>45893.979999999996</v>
      </c>
      <c r="O168" s="111">
        <v>42396</v>
      </c>
      <c r="P168" s="111">
        <v>3497.9799999999959</v>
      </c>
      <c r="Q168" s="111" t="e">
        <v>#REF!</v>
      </c>
      <c r="R168" s="111">
        <v>17757.979999999996</v>
      </c>
      <c r="S168" s="111">
        <v>8131.2</v>
      </c>
      <c r="T168" s="111">
        <v>9626.7799999999952</v>
      </c>
      <c r="U168" s="111">
        <v>14918.12</v>
      </c>
      <c r="V168" s="111">
        <v>24544.899999999994</v>
      </c>
      <c r="W168" s="111"/>
      <c r="X168" s="111"/>
      <c r="Y168" s="111"/>
      <c r="Z168" s="111"/>
      <c r="AA168" s="111"/>
    </row>
    <row r="169" spans="1:27" x14ac:dyDescent="0.25">
      <c r="A169" s="110" t="s">
        <v>542</v>
      </c>
      <c r="B169" s="126" t="s">
        <v>941</v>
      </c>
      <c r="C169" s="111">
        <v>0</v>
      </c>
      <c r="D169" s="111">
        <v>14378.13</v>
      </c>
      <c r="E169" s="111">
        <v>14378.13</v>
      </c>
      <c r="F169" s="111"/>
      <c r="G169" s="111">
        <v>14378.13</v>
      </c>
      <c r="H169" s="111">
        <v>14462.5</v>
      </c>
      <c r="I169" s="110">
        <v>32853</v>
      </c>
      <c r="J169" s="111">
        <v>61693.63</v>
      </c>
      <c r="K169" s="110">
        <v>14378</v>
      </c>
      <c r="L169" s="111">
        <v>47315.63</v>
      </c>
      <c r="M169" s="111">
        <v>14800</v>
      </c>
      <c r="N169" s="111">
        <v>62115.63</v>
      </c>
      <c r="O169" s="111">
        <v>62115</v>
      </c>
      <c r="P169" s="111">
        <v>0.62999999999738066</v>
      </c>
      <c r="Q169" s="111" t="e">
        <v>#REF!</v>
      </c>
      <c r="R169" s="111">
        <v>14918.749999999998</v>
      </c>
      <c r="S169" s="111">
        <v>14243</v>
      </c>
      <c r="T169" s="111">
        <v>675.74999999999818</v>
      </c>
      <c r="U169" s="111">
        <v>14842.19</v>
      </c>
      <c r="V169" s="111">
        <v>15517.939999999999</v>
      </c>
      <c r="W169" s="111"/>
      <c r="X169" s="111"/>
      <c r="Y169" s="111"/>
      <c r="Z169" s="111"/>
      <c r="AA169" s="111"/>
    </row>
    <row r="170" spans="1:27" x14ac:dyDescent="0.25">
      <c r="A170" s="110" t="s">
        <v>940</v>
      </c>
      <c r="B170" s="132" t="s">
        <v>939</v>
      </c>
      <c r="C170" s="130">
        <v>22643</v>
      </c>
      <c r="D170" s="130">
        <v>22225</v>
      </c>
      <c r="E170" s="130">
        <v>44868</v>
      </c>
      <c r="F170" s="130">
        <v>24468</v>
      </c>
      <c r="G170" s="130">
        <v>20400</v>
      </c>
      <c r="H170" s="130">
        <v>20706.25</v>
      </c>
      <c r="I170" s="110">
        <v>50668.5</v>
      </c>
      <c r="J170" s="111">
        <v>91774.75</v>
      </c>
      <c r="K170" s="110">
        <v>41106</v>
      </c>
      <c r="L170" s="130">
        <v>50668.75</v>
      </c>
      <c r="M170" s="130">
        <v>20605</v>
      </c>
      <c r="N170" s="130">
        <v>71273.75</v>
      </c>
      <c r="O170" s="130">
        <v>7885.22</v>
      </c>
      <c r="P170" s="130">
        <v>63388.53</v>
      </c>
      <c r="Q170" s="131"/>
      <c r="R170" s="111">
        <v>63388.53</v>
      </c>
      <c r="S170" s="111">
        <v>0</v>
      </c>
      <c r="T170" s="111">
        <v>63388.53</v>
      </c>
      <c r="U170" s="111"/>
      <c r="V170" s="111">
        <v>63388.53</v>
      </c>
      <c r="W170" s="111"/>
      <c r="X170" s="111"/>
      <c r="Y170" s="130"/>
      <c r="Z170" s="130"/>
      <c r="AA170" s="130"/>
    </row>
    <row r="171" spans="1:27" x14ac:dyDescent="0.25">
      <c r="A171" s="110" t="s">
        <v>524</v>
      </c>
      <c r="B171" s="129" t="s">
        <v>938</v>
      </c>
      <c r="C171" s="111">
        <v>70718.73</v>
      </c>
      <c r="D171" s="111">
        <v>15767.5</v>
      </c>
      <c r="E171" s="111">
        <v>86486.23</v>
      </c>
      <c r="F171" s="111"/>
      <c r="G171" s="111">
        <v>86486.23</v>
      </c>
      <c r="H171" s="111">
        <v>15688.75</v>
      </c>
      <c r="I171" s="110">
        <v>36351.9</v>
      </c>
      <c r="J171" s="111">
        <v>138526.88</v>
      </c>
      <c r="K171" s="110">
        <v>51762.22</v>
      </c>
      <c r="L171" s="111">
        <v>86764.66</v>
      </c>
      <c r="M171" s="111">
        <v>14890</v>
      </c>
      <c r="N171" s="111">
        <v>101654.66</v>
      </c>
      <c r="O171" s="127">
        <v>84744.27</v>
      </c>
      <c r="P171" s="111">
        <v>16910.39</v>
      </c>
      <c r="Q171" s="111" t="e">
        <v>#REF!</v>
      </c>
      <c r="R171" s="111">
        <v>31507.89</v>
      </c>
      <c r="S171" s="111">
        <v>13852.85</v>
      </c>
      <c r="T171" s="111">
        <v>17655.04</v>
      </c>
      <c r="U171" s="111">
        <v>15044.69</v>
      </c>
      <c r="V171" s="111">
        <v>32699.730000000003</v>
      </c>
      <c r="W171" s="111"/>
      <c r="X171" s="111"/>
      <c r="Y171" s="111"/>
      <c r="Z171" s="111"/>
      <c r="AA171" s="111"/>
    </row>
    <row r="172" spans="1:27" ht="15.75" thickBot="1" x14ac:dyDescent="0.3">
      <c r="A172" s="110" t="s">
        <v>536</v>
      </c>
      <c r="B172" s="128" t="s">
        <v>937</v>
      </c>
      <c r="C172" s="111">
        <v>0</v>
      </c>
      <c r="D172" s="111">
        <v>34825</v>
      </c>
      <c r="E172" s="111">
        <v>34825</v>
      </c>
      <c r="F172" s="111">
        <v>34825</v>
      </c>
      <c r="G172" s="111">
        <v>0</v>
      </c>
      <c r="H172" s="111">
        <v>35224.379999999997</v>
      </c>
      <c r="I172" s="110">
        <v>92093.55</v>
      </c>
      <c r="J172" s="111">
        <v>127317.93</v>
      </c>
      <c r="K172" s="110">
        <v>34825</v>
      </c>
      <c r="L172" s="111">
        <v>92492.93</v>
      </c>
      <c r="M172" s="111">
        <v>35083.75</v>
      </c>
      <c r="N172" s="111">
        <v>127576.68</v>
      </c>
      <c r="O172" s="111">
        <v>127576</v>
      </c>
      <c r="P172" s="111">
        <v>0.67999999999301508</v>
      </c>
      <c r="Q172" s="111" t="e">
        <v>#REF!</v>
      </c>
      <c r="R172" s="111">
        <v>36164.429999999993</v>
      </c>
      <c r="S172" s="111">
        <v>0</v>
      </c>
      <c r="T172" s="111">
        <v>36164.429999999993</v>
      </c>
      <c r="U172" s="111">
        <v>36374.69</v>
      </c>
      <c r="V172" s="111">
        <v>72539.12</v>
      </c>
      <c r="W172" s="111"/>
      <c r="X172" s="111"/>
      <c r="Y172" s="111"/>
      <c r="Z172" s="111"/>
      <c r="AA172" s="111"/>
    </row>
    <row r="173" spans="1:27" ht="15.75" thickBot="1" x14ac:dyDescent="0.3">
      <c r="A173" s="125"/>
      <c r="B173" s="124" t="s">
        <v>916</v>
      </c>
      <c r="C173" s="123">
        <v>244450.64999999997</v>
      </c>
      <c r="D173" s="123">
        <v>267568.15000000002</v>
      </c>
      <c r="E173" s="123">
        <v>512018.8</v>
      </c>
      <c r="F173" s="123">
        <v>295229.69999999995</v>
      </c>
      <c r="G173" s="123">
        <v>216789.09999999998</v>
      </c>
      <c r="H173" s="123">
        <v>268113.78000000003</v>
      </c>
      <c r="I173" s="123">
        <v>638817.9</v>
      </c>
      <c r="J173" s="123">
        <v>1123720.78</v>
      </c>
      <c r="K173" s="123">
        <v>256511.51</v>
      </c>
      <c r="L173" s="123">
        <v>867209.27</v>
      </c>
      <c r="M173" s="123">
        <v>271702.52</v>
      </c>
      <c r="N173" s="123">
        <v>1138911.79</v>
      </c>
      <c r="O173" s="123">
        <v>755056.04</v>
      </c>
      <c r="P173" s="123">
        <v>383855.75000000006</v>
      </c>
      <c r="Q173" s="123" t="e">
        <v>#REF!</v>
      </c>
      <c r="R173" s="123">
        <v>657790.74</v>
      </c>
      <c r="S173" s="123">
        <v>317127.55</v>
      </c>
      <c r="T173" s="123">
        <v>340663.19</v>
      </c>
      <c r="U173" s="123">
        <v>282209.39</v>
      </c>
      <c r="V173" s="123">
        <v>622872.57999999996</v>
      </c>
      <c r="W173" s="123">
        <v>0</v>
      </c>
      <c r="X173" s="123">
        <v>0</v>
      </c>
      <c r="Y173" s="122"/>
      <c r="Z173" s="122"/>
      <c r="AA173" s="122"/>
    </row>
    <row r="174" spans="1:27" x14ac:dyDescent="0.25">
      <c r="A174" s="110" t="s">
        <v>544</v>
      </c>
      <c r="B174" s="110" t="s">
        <v>936</v>
      </c>
      <c r="C174" s="111">
        <v>8042.25</v>
      </c>
      <c r="D174" s="111">
        <v>7408.75</v>
      </c>
      <c r="E174" s="111">
        <v>15451</v>
      </c>
      <c r="F174" s="111"/>
      <c r="G174" s="111">
        <v>15451</v>
      </c>
      <c r="H174" s="111">
        <v>7915</v>
      </c>
      <c r="I174" s="110">
        <v>14170.8</v>
      </c>
      <c r="J174" s="111">
        <v>37536.800000000003</v>
      </c>
      <c r="K174" s="110">
        <v>8448</v>
      </c>
      <c r="L174" s="111">
        <v>29088.800000000003</v>
      </c>
      <c r="M174" s="111">
        <v>8286.25</v>
      </c>
      <c r="N174" s="111">
        <v>37375.050000000003</v>
      </c>
      <c r="O174" s="111">
        <v>33202.270000000004</v>
      </c>
      <c r="P174" s="111">
        <v>4172.7799999999988</v>
      </c>
      <c r="Q174" s="111" t="e">
        <v>#REF!</v>
      </c>
      <c r="R174" s="111">
        <v>12594.029999999999</v>
      </c>
      <c r="S174" s="111">
        <v>4718.76</v>
      </c>
      <c r="T174" s="111">
        <v>7875.2699999999986</v>
      </c>
      <c r="U174" s="111">
        <v>11365.94</v>
      </c>
      <c r="V174" s="111">
        <v>19241.21</v>
      </c>
      <c r="W174" s="111"/>
      <c r="X174" s="111"/>
      <c r="Y174" s="111"/>
      <c r="Z174" s="111"/>
      <c r="AA174" s="111"/>
    </row>
    <row r="175" spans="1:27" x14ac:dyDescent="0.25">
      <c r="A175" s="110" t="s">
        <v>547</v>
      </c>
      <c r="B175" s="110" t="s">
        <v>935</v>
      </c>
      <c r="C175" s="111">
        <v>9486.4199999999983</v>
      </c>
      <c r="D175" s="111">
        <v>5991.25</v>
      </c>
      <c r="E175" s="111">
        <v>15477.669999999998</v>
      </c>
      <c r="F175" s="111">
        <v>374.98</v>
      </c>
      <c r="G175" s="111">
        <v>15102.689999999999</v>
      </c>
      <c r="H175" s="111">
        <v>6308.5</v>
      </c>
      <c r="I175" s="110">
        <v>9586.92</v>
      </c>
      <c r="J175" s="111">
        <v>30998.11</v>
      </c>
      <c r="K175" s="110">
        <v>191.54</v>
      </c>
      <c r="L175" s="111">
        <v>30806.57</v>
      </c>
      <c r="M175" s="111">
        <v>6214</v>
      </c>
      <c r="N175" s="111">
        <v>37020.57</v>
      </c>
      <c r="O175" s="111">
        <v>15174.54</v>
      </c>
      <c r="P175" s="111">
        <v>21846.03</v>
      </c>
      <c r="Q175" s="111" t="e">
        <v>#REF!</v>
      </c>
      <c r="R175" s="111">
        <v>28397.53</v>
      </c>
      <c r="S175" s="111">
        <v>2970.7</v>
      </c>
      <c r="T175" s="111">
        <v>25426.829999999998</v>
      </c>
      <c r="U175" s="111">
        <v>8181.62</v>
      </c>
      <c r="V175" s="111">
        <v>33608.449999999997</v>
      </c>
      <c r="W175" s="111"/>
      <c r="X175" s="111"/>
      <c r="Y175" s="111"/>
      <c r="Z175" s="111"/>
      <c r="AA175" s="111"/>
    </row>
    <row r="176" spans="1:27" x14ac:dyDescent="0.25">
      <c r="A176" s="110" t="s">
        <v>549</v>
      </c>
      <c r="B176" s="110" t="s">
        <v>934</v>
      </c>
      <c r="C176" s="111">
        <v>5958</v>
      </c>
      <c r="D176" s="111">
        <v>6092.5</v>
      </c>
      <c r="E176" s="111">
        <v>12050.5</v>
      </c>
      <c r="F176" s="111">
        <v>11428.849999999999</v>
      </c>
      <c r="G176" s="111">
        <v>621.65000000000146</v>
      </c>
      <c r="H176" s="111">
        <v>6092.5</v>
      </c>
      <c r="I176" s="110">
        <v>8970.6</v>
      </c>
      <c r="J176" s="111">
        <v>15684.750000000002</v>
      </c>
      <c r="K176" s="110">
        <v>-4692.8500000000004</v>
      </c>
      <c r="L176" s="111">
        <v>20377.600000000002</v>
      </c>
      <c r="M176" s="111">
        <v>6092.5</v>
      </c>
      <c r="N176" s="111">
        <v>26470.100000000002</v>
      </c>
      <c r="O176" s="111">
        <v>20833.36</v>
      </c>
      <c r="P176" s="111">
        <v>5636.7400000000016</v>
      </c>
      <c r="Q176" s="111" t="e">
        <v>#REF!</v>
      </c>
      <c r="R176" s="111">
        <v>11729.240000000002</v>
      </c>
      <c r="S176" s="111">
        <v>3365</v>
      </c>
      <c r="T176" s="111">
        <v>8364.2400000000016</v>
      </c>
      <c r="U176" s="111">
        <v>7037.5</v>
      </c>
      <c r="V176" s="111">
        <v>15401.740000000002</v>
      </c>
      <c r="W176" s="111"/>
      <c r="X176" s="111"/>
      <c r="Y176" s="111"/>
      <c r="Z176" s="111"/>
      <c r="AA176" s="111"/>
    </row>
    <row r="177" spans="1:27" x14ac:dyDescent="0.25">
      <c r="A177" s="110" t="s">
        <v>551</v>
      </c>
      <c r="B177" s="126" t="s">
        <v>933</v>
      </c>
      <c r="C177" s="111">
        <v>0</v>
      </c>
      <c r="D177" s="111">
        <v>6700</v>
      </c>
      <c r="E177" s="111">
        <v>6700</v>
      </c>
      <c r="F177" s="111"/>
      <c r="G177" s="111">
        <v>6700</v>
      </c>
      <c r="H177" s="111">
        <v>7429</v>
      </c>
      <c r="I177" s="110">
        <v>12784.08</v>
      </c>
      <c r="J177" s="111">
        <v>26913.08</v>
      </c>
      <c r="L177" s="111">
        <v>26913.08</v>
      </c>
      <c r="M177" s="111">
        <v>7746.25</v>
      </c>
      <c r="N177" s="111">
        <v>34659.33</v>
      </c>
      <c r="O177" s="111">
        <v>0</v>
      </c>
      <c r="P177" s="111">
        <v>34659.33</v>
      </c>
      <c r="Q177" s="111" t="e">
        <v>#REF!</v>
      </c>
      <c r="R177" s="111">
        <v>42439.33</v>
      </c>
      <c r="S177" s="111">
        <v>0</v>
      </c>
      <c r="T177" s="111">
        <v>42439.33</v>
      </c>
      <c r="U177" s="111">
        <v>9619.3799999999992</v>
      </c>
      <c r="V177" s="111">
        <v>52058.71</v>
      </c>
      <c r="W177" s="111"/>
      <c r="X177" s="111"/>
      <c r="Y177" s="111"/>
      <c r="Z177" s="111"/>
      <c r="AA177" s="111"/>
    </row>
    <row r="178" spans="1:27" x14ac:dyDescent="0.25">
      <c r="A178" s="110" t="s">
        <v>553</v>
      </c>
      <c r="B178" s="110" t="s">
        <v>932</v>
      </c>
      <c r="C178" s="111">
        <v>16583.150000000001</v>
      </c>
      <c r="D178" s="111">
        <v>8657.5</v>
      </c>
      <c r="E178" s="111">
        <v>25240.65</v>
      </c>
      <c r="F178" s="111">
        <v>13255.27</v>
      </c>
      <c r="G178" s="111">
        <v>11985.380000000001</v>
      </c>
      <c r="H178" s="111">
        <v>9130</v>
      </c>
      <c r="I178" s="110">
        <v>17637.599999999999</v>
      </c>
      <c r="J178" s="111">
        <v>38752.979999999996</v>
      </c>
      <c r="K178" s="110">
        <v>4688.25</v>
      </c>
      <c r="L178" s="111">
        <v>34064.729999999996</v>
      </c>
      <c r="M178" s="111">
        <v>9096.25</v>
      </c>
      <c r="N178" s="111">
        <v>43160.979999999996</v>
      </c>
      <c r="O178" s="111">
        <v>4998.2299999999996</v>
      </c>
      <c r="P178" s="111">
        <v>38162.75</v>
      </c>
      <c r="Q178" s="111" t="e">
        <v>#REF!</v>
      </c>
      <c r="R178" s="111">
        <v>47225.25</v>
      </c>
      <c r="S178" s="111">
        <v>0</v>
      </c>
      <c r="T178" s="111">
        <v>47225.25</v>
      </c>
      <c r="U178" s="111">
        <v>11492.5</v>
      </c>
      <c r="V178" s="111">
        <v>58717.75</v>
      </c>
      <c r="W178" s="111"/>
      <c r="X178" s="111"/>
      <c r="Y178" s="111"/>
      <c r="Z178" s="111"/>
      <c r="AA178" s="111"/>
    </row>
    <row r="179" spans="1:27" x14ac:dyDescent="0.25">
      <c r="A179" s="110" t="s">
        <v>555</v>
      </c>
      <c r="B179" s="110" t="s">
        <v>931</v>
      </c>
      <c r="C179" s="111">
        <v>22161</v>
      </c>
      <c r="D179" s="111">
        <v>6970</v>
      </c>
      <c r="E179" s="111">
        <v>29131</v>
      </c>
      <c r="F179" s="111">
        <v>18887.489999999998</v>
      </c>
      <c r="G179" s="111">
        <v>10243.510000000002</v>
      </c>
      <c r="H179" s="111">
        <v>7240</v>
      </c>
      <c r="I179" s="110">
        <v>12244.8</v>
      </c>
      <c r="J179" s="111">
        <v>29728.31</v>
      </c>
      <c r="K179" s="110">
        <v>0</v>
      </c>
      <c r="L179" s="111">
        <v>29728.31</v>
      </c>
      <c r="M179" s="111">
        <v>7341.25</v>
      </c>
      <c r="N179" s="111">
        <v>37069.56</v>
      </c>
      <c r="O179" s="111">
        <v>32299.65</v>
      </c>
      <c r="P179" s="111">
        <v>4769.9099999999962</v>
      </c>
      <c r="Q179" s="111" t="e">
        <v>#REF!</v>
      </c>
      <c r="R179" s="111">
        <v>12212.409999999996</v>
      </c>
      <c r="S179" s="111">
        <v>12213</v>
      </c>
      <c r="T179" s="111">
        <v>-0.5900000000037835</v>
      </c>
      <c r="U179" s="111">
        <v>9113.1200000000008</v>
      </c>
      <c r="V179" s="111">
        <v>9112.529999999997</v>
      </c>
      <c r="W179" s="111"/>
      <c r="X179" s="111"/>
      <c r="Y179" s="111"/>
      <c r="Z179" s="111"/>
      <c r="AA179" s="111"/>
    </row>
    <row r="180" spans="1:27" x14ac:dyDescent="0.25">
      <c r="A180" s="110" t="s">
        <v>557</v>
      </c>
      <c r="B180" s="110" t="s">
        <v>930</v>
      </c>
      <c r="C180" s="111">
        <v>5288.2999999999993</v>
      </c>
      <c r="D180" s="111">
        <v>6835</v>
      </c>
      <c r="E180" s="111">
        <v>12123.3</v>
      </c>
      <c r="F180" s="111">
        <v>11066</v>
      </c>
      <c r="G180" s="111">
        <v>1057.2999999999993</v>
      </c>
      <c r="H180" s="111">
        <v>7780</v>
      </c>
      <c r="I180" s="110">
        <v>13785.6</v>
      </c>
      <c r="J180" s="111">
        <v>22622.9</v>
      </c>
      <c r="K180" s="110">
        <v>5347.18</v>
      </c>
      <c r="L180" s="111">
        <v>17275.72</v>
      </c>
      <c r="M180" s="111">
        <v>7948.75</v>
      </c>
      <c r="N180" s="111">
        <v>25224.47</v>
      </c>
      <c r="O180" s="111">
        <v>25224.47</v>
      </c>
      <c r="P180" s="111">
        <v>0</v>
      </c>
      <c r="Q180" s="111" t="e">
        <v>#REF!</v>
      </c>
      <c r="R180" s="111">
        <v>8117.5</v>
      </c>
      <c r="S180" s="111">
        <v>0</v>
      </c>
      <c r="T180" s="111">
        <v>8117.5</v>
      </c>
      <c r="U180" s="111">
        <v>10328.120000000001</v>
      </c>
      <c r="V180" s="111">
        <v>18445.620000000003</v>
      </c>
      <c r="W180" s="111"/>
      <c r="X180" s="111"/>
      <c r="Y180" s="111"/>
      <c r="Z180" s="111"/>
      <c r="AA180" s="111"/>
    </row>
    <row r="181" spans="1:27" x14ac:dyDescent="0.25">
      <c r="A181" s="110" t="s">
        <v>559</v>
      </c>
      <c r="B181" s="110" t="s">
        <v>929</v>
      </c>
      <c r="C181" s="111">
        <v>8926.2999999999993</v>
      </c>
      <c r="D181" s="111">
        <v>8050</v>
      </c>
      <c r="E181" s="111">
        <v>16976.3</v>
      </c>
      <c r="F181" s="111">
        <v>6921.489999999998</v>
      </c>
      <c r="G181" s="111">
        <v>10054.810000000001</v>
      </c>
      <c r="H181" s="111">
        <v>8083.75</v>
      </c>
      <c r="I181" s="110">
        <v>14652.3</v>
      </c>
      <c r="J181" s="111">
        <v>32790.86</v>
      </c>
      <c r="K181" s="110">
        <v>14120</v>
      </c>
      <c r="L181" s="111">
        <v>18670.86</v>
      </c>
      <c r="M181" s="111">
        <v>8455</v>
      </c>
      <c r="N181" s="111">
        <v>27125.86</v>
      </c>
      <c r="O181" s="111">
        <v>27125.859999999997</v>
      </c>
      <c r="P181" s="111">
        <v>0</v>
      </c>
      <c r="Q181" s="111" t="e">
        <v>#REF!</v>
      </c>
      <c r="R181" s="111">
        <v>8522.5</v>
      </c>
      <c r="S181" s="111">
        <v>0</v>
      </c>
      <c r="T181" s="111">
        <v>8522.5</v>
      </c>
      <c r="U181" s="111">
        <v>9923.1200000000008</v>
      </c>
      <c r="V181" s="111">
        <v>18445.620000000003</v>
      </c>
      <c r="W181" s="111"/>
      <c r="X181" s="111"/>
      <c r="Y181" s="111"/>
      <c r="Z181" s="111"/>
      <c r="AA181" s="111"/>
    </row>
    <row r="182" spans="1:27" x14ac:dyDescent="0.25">
      <c r="A182" s="110" t="s">
        <v>563</v>
      </c>
      <c r="B182" s="110" t="s">
        <v>928</v>
      </c>
      <c r="C182" s="111">
        <v>37541.129999999997</v>
      </c>
      <c r="D182" s="111">
        <v>7638.25</v>
      </c>
      <c r="E182" s="111">
        <v>45179.38</v>
      </c>
      <c r="F182" s="111">
        <v>11115.96</v>
      </c>
      <c r="G182" s="111">
        <v>34063.42</v>
      </c>
      <c r="H182" s="111">
        <v>8083.75</v>
      </c>
      <c r="I182" s="110">
        <v>14652.3</v>
      </c>
      <c r="J182" s="111">
        <v>56799.47</v>
      </c>
      <c r="K182" s="110">
        <v>6981</v>
      </c>
      <c r="L182" s="111">
        <v>49818.47</v>
      </c>
      <c r="M182" s="111">
        <v>8036.5</v>
      </c>
      <c r="N182" s="111">
        <v>57854.97</v>
      </c>
      <c r="O182" s="127">
        <v>3888</v>
      </c>
      <c r="P182" s="111">
        <v>53966.97</v>
      </c>
      <c r="Q182" s="111" t="e">
        <v>#REF!</v>
      </c>
      <c r="R182" s="111">
        <v>61949.47</v>
      </c>
      <c r="S182" s="111">
        <v>0</v>
      </c>
      <c r="T182" s="111">
        <v>61949.47</v>
      </c>
      <c r="U182" s="111">
        <v>9720.6200000000008</v>
      </c>
      <c r="V182" s="111">
        <v>71670.09</v>
      </c>
      <c r="W182" s="111"/>
      <c r="X182" s="111"/>
      <c r="Y182" s="111"/>
      <c r="Z182" s="111"/>
      <c r="AA182" s="111"/>
    </row>
    <row r="183" spans="1:27" x14ac:dyDescent="0.25">
      <c r="A183" s="110" t="s">
        <v>565</v>
      </c>
      <c r="B183" s="110" t="s">
        <v>927</v>
      </c>
      <c r="C183" s="111">
        <v>2179.3499999999985</v>
      </c>
      <c r="D183" s="111">
        <v>6970</v>
      </c>
      <c r="E183" s="111">
        <v>9149.3499999999985</v>
      </c>
      <c r="F183" s="111">
        <v>8508.24</v>
      </c>
      <c r="G183" s="111">
        <v>641.10999999999876</v>
      </c>
      <c r="H183" s="111">
        <v>6936.25</v>
      </c>
      <c r="I183" s="110">
        <v>11378.1</v>
      </c>
      <c r="J183" s="111">
        <v>18955.46</v>
      </c>
      <c r="K183" s="110">
        <v>18955</v>
      </c>
      <c r="L183" s="111">
        <v>0.45999999999912689</v>
      </c>
      <c r="M183" s="111">
        <v>7847.5</v>
      </c>
      <c r="N183" s="111">
        <v>7847.9599999999991</v>
      </c>
      <c r="O183" s="111">
        <v>3480</v>
      </c>
      <c r="P183" s="111">
        <v>4367.9599999999991</v>
      </c>
      <c r="Q183" s="111" t="e">
        <v>#REF!</v>
      </c>
      <c r="R183" s="111">
        <v>12316.71</v>
      </c>
      <c r="S183" s="111">
        <v>0</v>
      </c>
      <c r="T183" s="111">
        <v>12316.71</v>
      </c>
      <c r="U183" s="111">
        <v>10024.379999999999</v>
      </c>
      <c r="V183" s="111">
        <v>22341.089999999997</v>
      </c>
      <c r="W183" s="111"/>
      <c r="X183" s="111"/>
      <c r="Y183" s="111"/>
      <c r="Z183" s="111"/>
      <c r="AA183" s="111"/>
    </row>
    <row r="184" spans="1:27" x14ac:dyDescent="0.25">
      <c r="A184" s="110" t="s">
        <v>567</v>
      </c>
      <c r="B184" s="110" t="s">
        <v>926</v>
      </c>
      <c r="C184" s="111">
        <v>0.25</v>
      </c>
      <c r="D184" s="111">
        <v>5856.25</v>
      </c>
      <c r="E184" s="111">
        <v>5856.5</v>
      </c>
      <c r="F184" s="111"/>
      <c r="G184" s="111">
        <v>5856.5</v>
      </c>
      <c r="H184" s="111">
        <v>5842.75</v>
      </c>
      <c r="I184" s="110">
        <v>8257.98</v>
      </c>
      <c r="J184" s="111">
        <v>19957.23</v>
      </c>
      <c r="L184" s="111">
        <v>19957.23</v>
      </c>
      <c r="M184" s="111">
        <v>6058.75</v>
      </c>
      <c r="N184" s="111">
        <v>26015.98</v>
      </c>
      <c r="O184" s="111">
        <v>26015.98</v>
      </c>
      <c r="P184" s="111">
        <v>0</v>
      </c>
      <c r="Q184" s="111" t="e">
        <v>#REF!</v>
      </c>
      <c r="R184" s="111">
        <v>5998</v>
      </c>
      <c r="S184" s="111">
        <v>5998</v>
      </c>
      <c r="T184" s="111">
        <v>0</v>
      </c>
      <c r="U184" s="111">
        <v>7047.62</v>
      </c>
      <c r="V184" s="111">
        <v>7047.62</v>
      </c>
      <c r="W184" s="111"/>
      <c r="X184" s="111"/>
      <c r="Y184" s="111"/>
      <c r="Z184" s="111"/>
      <c r="AA184" s="111"/>
    </row>
    <row r="185" spans="1:27" x14ac:dyDescent="0.25">
      <c r="A185" s="110" t="s">
        <v>561</v>
      </c>
      <c r="B185" s="110" t="s">
        <v>925</v>
      </c>
      <c r="C185" s="111">
        <v>0.6499999999996362</v>
      </c>
      <c r="D185" s="111">
        <v>7172.5</v>
      </c>
      <c r="E185" s="111">
        <v>7173.15</v>
      </c>
      <c r="F185" s="111"/>
      <c r="G185" s="111">
        <v>7173.15</v>
      </c>
      <c r="H185" s="111">
        <v>7510</v>
      </c>
      <c r="I185" s="110">
        <v>13015.2</v>
      </c>
      <c r="J185" s="111">
        <v>27698.35</v>
      </c>
      <c r="K185" s="110">
        <v>9656</v>
      </c>
      <c r="L185" s="111">
        <v>18042.349999999999</v>
      </c>
      <c r="M185" s="111">
        <v>7678.75</v>
      </c>
      <c r="N185" s="111">
        <v>25721.1</v>
      </c>
      <c r="O185" s="111">
        <v>7046.59</v>
      </c>
      <c r="P185" s="111">
        <v>18674.509999999998</v>
      </c>
      <c r="Q185" s="111" t="e">
        <v>#REF!</v>
      </c>
      <c r="R185" s="111">
        <v>26555.759999999998</v>
      </c>
      <c r="S185" s="111">
        <v>0</v>
      </c>
      <c r="T185" s="111">
        <v>26555.759999999998</v>
      </c>
      <c r="U185" s="111">
        <v>9568.75</v>
      </c>
      <c r="V185" s="111">
        <v>36124.509999999995</v>
      </c>
      <c r="W185" s="111"/>
      <c r="X185" s="111"/>
      <c r="Y185" s="111"/>
      <c r="Z185" s="111"/>
      <c r="AA185" s="111"/>
    </row>
    <row r="186" spans="1:27" x14ac:dyDescent="0.25">
      <c r="A186" s="110" t="s">
        <v>571</v>
      </c>
      <c r="B186" s="110" t="s">
        <v>924</v>
      </c>
      <c r="C186" s="111">
        <v>-0.23999999999796273</v>
      </c>
      <c r="D186" s="111">
        <v>7010.5</v>
      </c>
      <c r="E186" s="111">
        <v>7010.260000000002</v>
      </c>
      <c r="F186" s="111">
        <v>5518.43</v>
      </c>
      <c r="G186" s="111">
        <v>1491.8300000000017</v>
      </c>
      <c r="H186" s="111">
        <v>7840.75</v>
      </c>
      <c r="I186" s="110">
        <v>13958.94</v>
      </c>
      <c r="J186" s="111">
        <v>23291.520000000004</v>
      </c>
      <c r="K186" s="110">
        <v>0</v>
      </c>
      <c r="L186" s="111">
        <v>23291.520000000004</v>
      </c>
      <c r="M186" s="111">
        <v>9008.5</v>
      </c>
      <c r="N186" s="111">
        <v>32300.020000000004</v>
      </c>
      <c r="O186" s="111">
        <v>4340</v>
      </c>
      <c r="P186" s="111">
        <v>27960.020000000004</v>
      </c>
      <c r="Q186" s="111" t="e">
        <v>#REF!</v>
      </c>
      <c r="R186" s="111">
        <v>37542.270000000004</v>
      </c>
      <c r="S186" s="111">
        <v>19845</v>
      </c>
      <c r="T186" s="111">
        <v>17697.270000000004</v>
      </c>
      <c r="U186" s="111">
        <v>13699.75</v>
      </c>
      <c r="V186" s="111">
        <v>31397.020000000004</v>
      </c>
      <c r="W186" s="111"/>
      <c r="X186" s="111"/>
      <c r="Y186" s="111"/>
      <c r="Z186" s="111"/>
      <c r="AA186" s="111"/>
    </row>
    <row r="187" spans="1:27" x14ac:dyDescent="0.25">
      <c r="A187" s="110" t="s">
        <v>573</v>
      </c>
      <c r="B187" s="110" t="s">
        <v>923</v>
      </c>
      <c r="C187" s="111">
        <v>14996.859999999999</v>
      </c>
      <c r="D187" s="111">
        <v>6470.5</v>
      </c>
      <c r="E187" s="111">
        <v>21467.360000000001</v>
      </c>
      <c r="F187" s="111">
        <v>8132.37</v>
      </c>
      <c r="G187" s="111">
        <v>13334.990000000002</v>
      </c>
      <c r="H187" s="111">
        <v>6382.75</v>
      </c>
      <c r="I187" s="110">
        <v>9798.7800000000007</v>
      </c>
      <c r="J187" s="111">
        <v>29516.520000000004</v>
      </c>
      <c r="K187" s="110">
        <v>17534.88</v>
      </c>
      <c r="L187" s="111">
        <v>11981.640000000003</v>
      </c>
      <c r="M187" s="111">
        <v>6747.25</v>
      </c>
      <c r="N187" s="111">
        <v>18728.890000000003</v>
      </c>
      <c r="O187" s="111">
        <v>8677.94</v>
      </c>
      <c r="P187" s="111">
        <v>10050.950000000003</v>
      </c>
      <c r="Q187" s="111" t="e">
        <v>#REF!</v>
      </c>
      <c r="R187" s="111">
        <v>16973.700000000004</v>
      </c>
      <c r="S187" s="111">
        <v>2772.19</v>
      </c>
      <c r="T187" s="111">
        <v>14201.510000000004</v>
      </c>
      <c r="U187" s="111">
        <v>8313.25</v>
      </c>
      <c r="V187" s="111">
        <v>22514.760000000002</v>
      </c>
      <c r="W187" s="111"/>
      <c r="X187" s="111"/>
      <c r="Y187" s="111"/>
      <c r="Z187" s="111"/>
      <c r="AA187" s="111"/>
    </row>
    <row r="188" spans="1:27" x14ac:dyDescent="0.25">
      <c r="A188" s="110" t="s">
        <v>575</v>
      </c>
      <c r="B188" s="110" t="s">
        <v>922</v>
      </c>
      <c r="C188" s="111">
        <v>0.20000000000436557</v>
      </c>
      <c r="D188" s="111">
        <v>12370</v>
      </c>
      <c r="E188" s="111">
        <v>12370.200000000004</v>
      </c>
      <c r="F188" s="111"/>
      <c r="G188" s="111">
        <v>12370.200000000004</v>
      </c>
      <c r="H188" s="111">
        <v>11796.25</v>
      </c>
      <c r="I188" s="110">
        <v>25245.3</v>
      </c>
      <c r="J188" s="111">
        <v>49411.75</v>
      </c>
      <c r="K188" s="110">
        <v>32190.93</v>
      </c>
      <c r="L188" s="111">
        <v>17220.82</v>
      </c>
      <c r="M188" s="111">
        <v>11323.75</v>
      </c>
      <c r="N188" s="111">
        <v>28544.57</v>
      </c>
      <c r="O188" s="111">
        <v>16838.510000000002</v>
      </c>
      <c r="P188" s="111">
        <v>11706.059999999998</v>
      </c>
      <c r="Q188" s="111">
        <v>11897.5</v>
      </c>
      <c r="R188" s="111">
        <v>23603.559999999998</v>
      </c>
      <c r="S188" s="111">
        <v>11706.06</v>
      </c>
      <c r="T188" s="111">
        <v>11897.499999999998</v>
      </c>
      <c r="U188" s="111"/>
      <c r="V188" s="111">
        <v>11897.499999999998</v>
      </c>
      <c r="W188" s="111"/>
      <c r="X188" s="111"/>
      <c r="Y188" s="111"/>
      <c r="Z188" s="111"/>
      <c r="AA188" s="111"/>
    </row>
    <row r="189" spans="1:27" x14ac:dyDescent="0.25">
      <c r="A189" s="110" t="s">
        <v>576</v>
      </c>
      <c r="B189" s="110" t="s">
        <v>921</v>
      </c>
      <c r="C189" s="111">
        <v>-0.44999999999708962</v>
      </c>
      <c r="D189" s="111">
        <v>17095</v>
      </c>
      <c r="E189" s="111">
        <v>17094.550000000003</v>
      </c>
      <c r="F189" s="111">
        <v>17094.55</v>
      </c>
      <c r="G189" s="111">
        <v>0</v>
      </c>
      <c r="H189" s="111">
        <v>17162.5</v>
      </c>
      <c r="I189" s="110">
        <v>40557</v>
      </c>
      <c r="J189" s="111">
        <v>57719.5</v>
      </c>
      <c r="K189" s="110">
        <v>17028</v>
      </c>
      <c r="L189" s="111">
        <v>40691.5</v>
      </c>
      <c r="M189" s="111">
        <v>16791.25</v>
      </c>
      <c r="N189" s="111">
        <v>57482.75</v>
      </c>
      <c r="O189" s="111">
        <v>17028</v>
      </c>
      <c r="P189" s="111">
        <v>40454.75</v>
      </c>
      <c r="Q189" s="111" t="e">
        <v>#REF!</v>
      </c>
      <c r="R189" s="111">
        <v>57043.5</v>
      </c>
      <c r="S189" s="111">
        <v>57043</v>
      </c>
      <c r="T189" s="111">
        <v>0.5</v>
      </c>
      <c r="U189" s="111">
        <v>23035</v>
      </c>
      <c r="V189" s="111">
        <v>23035.5</v>
      </c>
      <c r="W189" s="111"/>
      <c r="X189" s="111"/>
      <c r="Y189" s="111"/>
      <c r="Z189" s="111"/>
      <c r="AA189" s="111"/>
    </row>
    <row r="190" spans="1:27" x14ac:dyDescent="0.25">
      <c r="A190" s="110" t="s">
        <v>578</v>
      </c>
      <c r="B190" s="110" t="s">
        <v>920</v>
      </c>
      <c r="C190" s="111">
        <v>0</v>
      </c>
      <c r="D190" s="111">
        <v>6733.75</v>
      </c>
      <c r="E190" s="111">
        <v>6733.75</v>
      </c>
      <c r="F190" s="111">
        <v>6733.75</v>
      </c>
      <c r="G190" s="111">
        <v>0</v>
      </c>
      <c r="H190" s="111">
        <v>6632.5</v>
      </c>
      <c r="I190" s="110">
        <v>10511.4</v>
      </c>
      <c r="J190" s="111">
        <v>17143.900000000001</v>
      </c>
      <c r="K190" s="110">
        <v>0</v>
      </c>
      <c r="L190" s="111">
        <v>17143.900000000001</v>
      </c>
      <c r="M190" s="111">
        <v>6733.75</v>
      </c>
      <c r="N190" s="111">
        <v>23877.65</v>
      </c>
      <c r="O190" s="111">
        <v>0</v>
      </c>
      <c r="P190" s="111">
        <v>23877.65</v>
      </c>
      <c r="Q190" s="111" t="e">
        <v>#REF!</v>
      </c>
      <c r="R190" s="111">
        <v>30071.4</v>
      </c>
      <c r="S190" s="111">
        <v>0</v>
      </c>
      <c r="T190" s="111">
        <v>30071.4</v>
      </c>
      <c r="U190" s="111">
        <v>7088.12</v>
      </c>
      <c r="V190" s="111">
        <v>37159.520000000004</v>
      </c>
      <c r="W190" s="111"/>
      <c r="X190" s="111"/>
      <c r="Y190" s="111"/>
      <c r="Z190" s="111"/>
      <c r="AA190" s="111"/>
    </row>
    <row r="191" spans="1:27" x14ac:dyDescent="0.25">
      <c r="A191" s="110" t="s">
        <v>580</v>
      </c>
      <c r="B191" s="110" t="s">
        <v>919</v>
      </c>
      <c r="C191" s="111">
        <v>8666.25</v>
      </c>
      <c r="D191" s="111">
        <v>7105</v>
      </c>
      <c r="E191" s="111">
        <v>15771.25</v>
      </c>
      <c r="F191" s="111"/>
      <c r="G191" s="111">
        <v>15771.25</v>
      </c>
      <c r="H191" s="111">
        <v>7678.75</v>
      </c>
      <c r="I191" s="110">
        <v>13496.7</v>
      </c>
      <c r="J191" s="111">
        <v>36946.699999999997</v>
      </c>
      <c r="K191" s="110">
        <v>12731.69</v>
      </c>
      <c r="L191" s="111">
        <v>24215.009999999995</v>
      </c>
      <c r="M191" s="111">
        <v>7240</v>
      </c>
      <c r="N191" s="111">
        <v>31455.009999999995</v>
      </c>
      <c r="O191" s="111">
        <v>5999.3</v>
      </c>
      <c r="P191" s="111">
        <v>25455.709999999995</v>
      </c>
      <c r="Q191" s="111" t="e">
        <v>#REF!</v>
      </c>
      <c r="R191" s="111">
        <v>32661.959999999995</v>
      </c>
      <c r="S191" s="111">
        <v>4719.49</v>
      </c>
      <c r="T191" s="111">
        <v>27942.469999999994</v>
      </c>
      <c r="U191" s="111">
        <v>8860</v>
      </c>
      <c r="V191" s="111">
        <v>36802.469999999994</v>
      </c>
      <c r="W191" s="111"/>
      <c r="X191" s="111"/>
      <c r="Y191" s="111"/>
      <c r="Z191" s="111"/>
      <c r="AA191" s="111"/>
    </row>
    <row r="192" spans="1:27" x14ac:dyDescent="0.25">
      <c r="A192" s="110" t="s">
        <v>582</v>
      </c>
      <c r="B192" s="126" t="s">
        <v>918</v>
      </c>
      <c r="C192" s="111">
        <v>-0.3599999999969441</v>
      </c>
      <c r="D192" s="111">
        <v>9184</v>
      </c>
      <c r="E192" s="111">
        <v>9183.6400000000031</v>
      </c>
      <c r="F192" s="111"/>
      <c r="G192" s="111">
        <v>9183.6400000000031</v>
      </c>
      <c r="H192" s="111">
        <v>9859</v>
      </c>
      <c r="I192" s="110">
        <v>19717.68</v>
      </c>
      <c r="J192" s="111">
        <v>38760.320000000007</v>
      </c>
      <c r="L192" s="111">
        <v>38760.320000000007</v>
      </c>
      <c r="M192" s="111">
        <v>10378.75</v>
      </c>
      <c r="N192" s="111">
        <v>49139.070000000007</v>
      </c>
      <c r="O192" s="111">
        <v>19219</v>
      </c>
      <c r="P192" s="111">
        <v>29920.070000000007</v>
      </c>
      <c r="Q192" s="111" t="e">
        <v>#REF!</v>
      </c>
      <c r="R192" s="111">
        <v>40535.070000000007</v>
      </c>
      <c r="S192" s="111">
        <v>40535</v>
      </c>
      <c r="T192" s="111">
        <v>7.0000000006984919E-2</v>
      </c>
      <c r="U192" s="111">
        <v>14935</v>
      </c>
      <c r="V192" s="111">
        <v>14935.070000000007</v>
      </c>
      <c r="W192" s="111"/>
      <c r="X192" s="111"/>
      <c r="Y192" s="111"/>
      <c r="Z192" s="111"/>
      <c r="AA192" s="111"/>
    </row>
    <row r="193" spans="1:28" ht="15.75" thickBot="1" x14ac:dyDescent="0.3">
      <c r="A193" s="110" t="s">
        <v>584</v>
      </c>
      <c r="B193" s="126" t="s">
        <v>917</v>
      </c>
      <c r="C193" s="111">
        <v>11034.190000000002</v>
      </c>
      <c r="D193" s="111">
        <v>11465.5</v>
      </c>
      <c r="E193" s="111">
        <v>22499.690000000002</v>
      </c>
      <c r="F193" s="111"/>
      <c r="G193" s="111">
        <v>22499.690000000002</v>
      </c>
      <c r="H193" s="111">
        <v>11391.25</v>
      </c>
      <c r="I193" s="110">
        <v>24089.7</v>
      </c>
      <c r="J193" s="111">
        <v>57980.639999999999</v>
      </c>
      <c r="L193" s="111">
        <v>57980.639999999999</v>
      </c>
      <c r="M193" s="111">
        <v>11843.5</v>
      </c>
      <c r="N193" s="111">
        <v>69824.14</v>
      </c>
      <c r="O193" s="111">
        <v>0</v>
      </c>
      <c r="P193" s="111">
        <v>69824.14</v>
      </c>
      <c r="Q193" s="111" t="e">
        <v>#REF!</v>
      </c>
      <c r="R193" s="111">
        <v>81039.89</v>
      </c>
      <c r="S193" s="111">
        <v>69824.14</v>
      </c>
      <c r="T193" s="111">
        <v>11215.75</v>
      </c>
      <c r="U193" s="111">
        <v>15213.44</v>
      </c>
      <c r="V193" s="111">
        <v>26429.190000000002</v>
      </c>
      <c r="W193" s="111"/>
      <c r="X193" s="111"/>
      <c r="Y193" s="111"/>
      <c r="Z193" s="111"/>
      <c r="AA193" s="111"/>
    </row>
    <row r="194" spans="1:28" ht="15.75" thickBot="1" x14ac:dyDescent="0.3">
      <c r="A194" s="125"/>
      <c r="B194" s="124" t="s">
        <v>916</v>
      </c>
      <c r="C194" s="123">
        <v>150863.25</v>
      </c>
      <c r="D194" s="123">
        <v>161776.25</v>
      </c>
      <c r="E194" s="123">
        <v>312639.50000000006</v>
      </c>
      <c r="F194" s="123">
        <v>119037.37999999999</v>
      </c>
      <c r="G194" s="123">
        <v>193602.12000000002</v>
      </c>
      <c r="H194" s="123">
        <v>167095.25</v>
      </c>
      <c r="I194" s="123">
        <v>308511.78000000003</v>
      </c>
      <c r="J194" s="123">
        <v>669209.15</v>
      </c>
      <c r="K194" s="123">
        <v>143179.62</v>
      </c>
      <c r="L194" s="123">
        <v>526029.53</v>
      </c>
      <c r="M194" s="123">
        <v>170868.5</v>
      </c>
      <c r="N194" s="123">
        <v>696898.03000000014</v>
      </c>
      <c r="O194" s="123">
        <v>271391.7</v>
      </c>
      <c r="P194" s="123">
        <v>425506.33000000007</v>
      </c>
      <c r="Q194" s="123" t="e">
        <v>#REF!</v>
      </c>
      <c r="R194" s="123">
        <v>597529.08000000007</v>
      </c>
      <c r="S194" s="123">
        <v>235710.34000000003</v>
      </c>
      <c r="T194" s="123">
        <v>361818.74000000005</v>
      </c>
      <c r="U194" s="123">
        <v>204567.22999999998</v>
      </c>
      <c r="V194" s="123">
        <v>566385.97</v>
      </c>
      <c r="W194" s="123">
        <v>0</v>
      </c>
      <c r="X194" s="123">
        <v>0</v>
      </c>
      <c r="Y194" s="122"/>
      <c r="Z194" s="122">
        <v>0</v>
      </c>
      <c r="AA194" s="122">
        <v>0</v>
      </c>
    </row>
    <row r="195" spans="1:28" x14ac:dyDescent="0.25">
      <c r="C195" s="111"/>
      <c r="D195" s="111"/>
      <c r="E195" s="111">
        <v>0</v>
      </c>
      <c r="F195" s="111"/>
      <c r="G195" s="111">
        <v>0</v>
      </c>
      <c r="H195" s="111"/>
      <c r="I195" s="111"/>
      <c r="J195" s="111"/>
      <c r="K195" s="111"/>
      <c r="L195" s="111"/>
      <c r="M195" s="111"/>
      <c r="N195" s="111"/>
      <c r="O195" s="111"/>
      <c r="P195" s="111"/>
      <c r="Q195" s="111"/>
      <c r="R195" s="111"/>
      <c r="S195" s="111"/>
      <c r="T195" s="111"/>
      <c r="U195" s="111"/>
      <c r="V195" s="111"/>
      <c r="W195" s="111"/>
      <c r="X195" s="111"/>
      <c r="Y195" s="111"/>
      <c r="Z195" s="111"/>
      <c r="AA195" s="111">
        <v>0</v>
      </c>
    </row>
    <row r="196" spans="1:28" x14ac:dyDescent="0.25">
      <c r="B196" s="119" t="s">
        <v>915</v>
      </c>
      <c r="C196" s="111">
        <v>1983394.7200000002</v>
      </c>
      <c r="D196" s="111">
        <v>1626574.85</v>
      </c>
      <c r="E196" s="111">
        <v>3609969.57</v>
      </c>
      <c r="F196" s="111">
        <v>1655201.0199999998</v>
      </c>
      <c r="G196" s="111">
        <v>1954768.5500000007</v>
      </c>
      <c r="H196" s="111">
        <v>1639953.64</v>
      </c>
      <c r="I196" s="111">
        <v>3114827.9699999997</v>
      </c>
      <c r="J196" s="111">
        <v>6709550.1600000001</v>
      </c>
      <c r="K196" s="111">
        <v>1655459.5100000002</v>
      </c>
      <c r="L196" s="111">
        <v>5054090.6500000013</v>
      </c>
      <c r="M196" s="111">
        <v>1657915.4900000002</v>
      </c>
      <c r="N196" s="111">
        <v>6712006.1400000015</v>
      </c>
      <c r="O196" s="111">
        <v>3082632.2700000005</v>
      </c>
      <c r="P196" s="111">
        <v>3629373.8699999987</v>
      </c>
      <c r="Q196" s="111" t="e">
        <v>#REF!</v>
      </c>
      <c r="R196" s="111">
        <v>5228670.379999999</v>
      </c>
      <c r="S196" s="111">
        <v>2220141.9600000004</v>
      </c>
      <c r="T196" s="111">
        <v>3205970.8599999994</v>
      </c>
      <c r="U196" s="111">
        <v>1625490.12</v>
      </c>
      <c r="V196" s="111"/>
      <c r="W196" s="111"/>
      <c r="X196" s="111"/>
      <c r="Y196" s="111"/>
      <c r="Z196" s="111"/>
      <c r="AA196" s="111"/>
    </row>
    <row r="197" spans="1:28" x14ac:dyDescent="0.25">
      <c r="B197" s="119" t="s">
        <v>914</v>
      </c>
      <c r="C197" s="111"/>
      <c r="D197" s="111"/>
      <c r="E197" s="111"/>
      <c r="F197" s="111"/>
      <c r="G197" s="111"/>
      <c r="H197" s="111"/>
      <c r="I197" s="111"/>
      <c r="J197" s="111"/>
      <c r="K197" s="111"/>
      <c r="L197" s="111"/>
      <c r="M197" s="111"/>
      <c r="N197" s="111"/>
      <c r="O197" s="111"/>
      <c r="P197" s="111"/>
      <c r="Q197" s="111"/>
      <c r="R197" s="111"/>
      <c r="S197" s="111">
        <v>18341.63</v>
      </c>
      <c r="T197" s="111"/>
      <c r="U197" s="110">
        <v>34222.619999999995</v>
      </c>
      <c r="V197" s="110" t="s">
        <v>914</v>
      </c>
      <c r="W197" s="111"/>
      <c r="X197" s="111"/>
      <c r="Y197" s="111"/>
      <c r="Z197" s="121"/>
      <c r="AA197" s="111"/>
    </row>
    <row r="198" spans="1:28" x14ac:dyDescent="0.25">
      <c r="B198" s="120" t="s">
        <v>913</v>
      </c>
      <c r="C198" s="111"/>
      <c r="D198" s="111"/>
      <c r="E198" s="111"/>
      <c r="F198" s="111"/>
      <c r="G198" s="111"/>
      <c r="H198" s="111"/>
      <c r="I198" s="111"/>
      <c r="J198" s="111"/>
      <c r="K198" s="111"/>
      <c r="L198" s="111"/>
      <c r="M198" s="111"/>
      <c r="S198" s="111">
        <v>2238483.5900000003</v>
      </c>
      <c r="U198" s="111">
        <v>1659712.7400000002</v>
      </c>
      <c r="Z198" s="121"/>
      <c r="AA198" s="111"/>
      <c r="AB198" s="121"/>
    </row>
    <row r="199" spans="1:28" x14ac:dyDescent="0.25">
      <c r="B199" s="120" t="s">
        <v>912</v>
      </c>
      <c r="C199" s="111"/>
      <c r="D199" s="111"/>
      <c r="E199" s="111"/>
      <c r="F199" s="111"/>
      <c r="G199" s="111"/>
      <c r="H199" s="111"/>
      <c r="I199" s="111"/>
      <c r="J199" s="111"/>
      <c r="K199" s="111"/>
      <c r="L199" s="111"/>
      <c r="M199" s="111"/>
      <c r="S199" s="111">
        <v>2238483.59</v>
      </c>
      <c r="U199" s="110">
        <v>1659712.7400000002</v>
      </c>
      <c r="AA199" s="111"/>
    </row>
    <row r="200" spans="1:28" x14ac:dyDescent="0.25">
      <c r="A200" s="119"/>
      <c r="B200" s="118" t="s">
        <v>911</v>
      </c>
      <c r="C200" s="111"/>
      <c r="D200" s="111">
        <v>12478</v>
      </c>
      <c r="E200" s="111"/>
      <c r="F200" s="111"/>
      <c r="G200" s="111"/>
      <c r="H200" s="111">
        <v>12950.5</v>
      </c>
      <c r="I200" s="111">
        <v>28539</v>
      </c>
      <c r="J200" s="111">
        <v>41489.5</v>
      </c>
      <c r="K200" s="111"/>
      <c r="L200" s="111"/>
      <c r="M200" s="117">
        <v>13578.25</v>
      </c>
      <c r="Q200" s="110">
        <v>13504</v>
      </c>
      <c r="S200" s="110">
        <v>2238483.59</v>
      </c>
      <c r="U200" s="111">
        <v>0</v>
      </c>
      <c r="AA200" s="111"/>
    </row>
    <row r="201" spans="1:28" x14ac:dyDescent="0.25">
      <c r="A201" s="119"/>
      <c r="B201" s="118" t="s">
        <v>910</v>
      </c>
      <c r="C201" s="111"/>
      <c r="D201" s="111">
        <v>23591.88</v>
      </c>
      <c r="E201" s="111"/>
      <c r="F201" s="111"/>
      <c r="G201" s="111"/>
      <c r="H201" s="111">
        <v>23901.25</v>
      </c>
      <c r="I201" s="111">
        <v>59785</v>
      </c>
      <c r="J201" s="111">
        <v>83686.25</v>
      </c>
      <c r="K201" s="111"/>
      <c r="L201" s="111"/>
      <c r="M201" s="117">
        <v>24300.63</v>
      </c>
      <c r="Q201" s="110">
        <v>24238.75</v>
      </c>
      <c r="S201" s="111">
        <v>0</v>
      </c>
      <c r="U201" s="111"/>
      <c r="AA201" s="111"/>
    </row>
    <row r="202" spans="1:28" x14ac:dyDescent="0.25">
      <c r="A202" s="119"/>
      <c r="B202" s="118"/>
      <c r="C202" s="111"/>
      <c r="D202" s="111">
        <v>25526.880000000001</v>
      </c>
      <c r="E202" s="111"/>
      <c r="F202" s="111"/>
      <c r="G202" s="111"/>
      <c r="H202" s="111">
        <v>27343.75</v>
      </c>
      <c r="I202" s="111">
        <v>69609</v>
      </c>
      <c r="J202" s="111">
        <v>96952.75</v>
      </c>
      <c r="K202" s="111"/>
      <c r="L202" s="111"/>
      <c r="M202" s="117">
        <v>27850</v>
      </c>
      <c r="AA202" s="111"/>
    </row>
    <row r="203" spans="1:28" x14ac:dyDescent="0.25">
      <c r="A203" s="119"/>
      <c r="B203" s="118" t="s">
        <v>909</v>
      </c>
      <c r="C203" s="111"/>
      <c r="D203" s="111">
        <v>9073.75</v>
      </c>
      <c r="E203" s="111"/>
      <c r="F203" s="111"/>
      <c r="G203" s="111"/>
      <c r="H203" s="111">
        <v>9150.25</v>
      </c>
      <c r="I203" s="111">
        <v>17695</v>
      </c>
      <c r="J203" s="111">
        <v>26845.25</v>
      </c>
      <c r="K203" s="111"/>
      <c r="L203" s="111"/>
      <c r="M203" s="117">
        <v>9080.5</v>
      </c>
      <c r="Q203" s="110">
        <v>9231.25</v>
      </c>
      <c r="AA203" s="111"/>
    </row>
    <row r="204" spans="1:28" x14ac:dyDescent="0.25">
      <c r="C204" s="111"/>
      <c r="D204" s="111"/>
      <c r="E204" s="111"/>
      <c r="F204" s="111"/>
      <c r="G204" s="111"/>
      <c r="H204" s="111"/>
      <c r="I204" s="111"/>
      <c r="J204" s="111">
        <v>0</v>
      </c>
      <c r="K204" s="111"/>
      <c r="L204" s="111"/>
      <c r="M204" s="111"/>
      <c r="AA204" s="116"/>
    </row>
    <row r="205" spans="1:28" ht="15.75" thickBot="1" x14ac:dyDescent="0.3">
      <c r="C205" s="111"/>
      <c r="D205" s="111">
        <v>94493.64</v>
      </c>
      <c r="E205" s="111"/>
      <c r="F205" s="111"/>
      <c r="G205" s="111"/>
      <c r="H205" s="111"/>
      <c r="I205" s="111"/>
      <c r="J205" s="111"/>
      <c r="K205" s="111"/>
      <c r="L205" s="111"/>
      <c r="M205" s="111"/>
      <c r="AA205" s="111"/>
    </row>
    <row r="206" spans="1:28" ht="15.75" thickBot="1" x14ac:dyDescent="0.3">
      <c r="B206" s="115" t="s">
        <v>908</v>
      </c>
      <c r="C206" s="114"/>
      <c r="D206" s="114"/>
      <c r="E206" s="114"/>
      <c r="F206" s="114"/>
      <c r="G206" s="113"/>
      <c r="H206" s="113">
        <v>1713299.39</v>
      </c>
      <c r="I206" s="113">
        <v>3290455.9699999997</v>
      </c>
      <c r="J206" s="113">
        <v>6958523.9100000001</v>
      </c>
      <c r="K206" s="113"/>
      <c r="L206" s="113"/>
      <c r="M206" s="112">
        <v>1732724.87</v>
      </c>
      <c r="O206" s="111">
        <v>3082632.2700000005</v>
      </c>
      <c r="P206" s="111">
        <v>3629373.8699999987</v>
      </c>
      <c r="Q206" s="111" t="e">
        <v>#REF!</v>
      </c>
      <c r="R206" s="111">
        <v>5228670.379999999</v>
      </c>
      <c r="S206" s="111">
        <v>2220141.9600000004</v>
      </c>
      <c r="T206" s="111">
        <v>3205970.8599999994</v>
      </c>
      <c r="U206" s="111"/>
      <c r="V206" s="111"/>
      <c r="W206" s="111"/>
      <c r="X206" s="111"/>
      <c r="Y206" s="111"/>
      <c r="AA206" s="111"/>
      <c r="AB206" s="111"/>
    </row>
    <row r="207" spans="1:28" x14ac:dyDescent="0.25">
      <c r="D207" s="111" t="e">
        <v>#REF!</v>
      </c>
      <c r="E207" s="110" t="s">
        <v>907</v>
      </c>
      <c r="AA207" s="111"/>
    </row>
    <row r="208" spans="1:28" x14ac:dyDescent="0.25">
      <c r="AA208" s="111"/>
    </row>
    <row r="209" spans="7:28" x14ac:dyDescent="0.25">
      <c r="G209" s="111"/>
      <c r="AA209" s="111"/>
    </row>
    <row r="210" spans="7:28" x14ac:dyDescent="0.25">
      <c r="P210" s="111">
        <v>3860955</v>
      </c>
      <c r="Q210" s="111" t="e">
        <v>#REF!</v>
      </c>
      <c r="R210" s="111"/>
      <c r="AA210" s="111"/>
    </row>
    <row r="212" spans="7:28" x14ac:dyDescent="0.25">
      <c r="P212" s="111">
        <v>231581.13000000129</v>
      </c>
      <c r="Q212" s="111" t="e">
        <v>#REF!</v>
      </c>
      <c r="R212" s="111"/>
    </row>
    <row r="214" spans="7:28" x14ac:dyDescent="0.25">
      <c r="Q214" s="111" t="e">
        <v>#REF!</v>
      </c>
      <c r="AA214" s="111"/>
    </row>
    <row r="215" spans="7:28" x14ac:dyDescent="0.25">
      <c r="AA215" s="111"/>
    </row>
    <row r="219" spans="7:28" x14ac:dyDescent="0.25">
      <c r="AA219" s="111">
        <v>0</v>
      </c>
      <c r="AB219" s="110" t="s">
        <v>906</v>
      </c>
    </row>
    <row r="220" spans="7:28" x14ac:dyDescent="0.25">
      <c r="AA220" s="111">
        <v>140403.32</v>
      </c>
      <c r="AB220" s="110" t="s">
        <v>905</v>
      </c>
    </row>
    <row r="221" spans="7:28" x14ac:dyDescent="0.25">
      <c r="AA221" s="111">
        <v>140403.32</v>
      </c>
    </row>
    <row r="223" spans="7:28" x14ac:dyDescent="0.25">
      <c r="AA223" s="111">
        <v>-140403.32</v>
      </c>
    </row>
  </sheetData>
  <sheetProtection password="C01C" sheet="1"/>
  <autoFilter ref="A1:AA207" xr:uid="{5A062C81-DEFA-4349-BAF2-B83D26205E4F}"/>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42DBF74E46544D9222E7A47FFD408E" ma:contentTypeVersion="12" ma:contentTypeDescription="Create a new document." ma:contentTypeScope="" ma:versionID="d34cdd86f526141066b9564fe4c3c4d9">
  <xsd:schema xmlns:xsd="http://www.w3.org/2001/XMLSchema" xmlns:xs="http://www.w3.org/2001/XMLSchema" xmlns:p="http://schemas.microsoft.com/office/2006/metadata/properties" xmlns:ns3="18d52200-c0d3-49d1-aefb-8e4a6e87486a" xmlns:ns4="a142b80d-944f-44f2-a3ac-74f5a99804bb" targetNamespace="http://schemas.microsoft.com/office/2006/metadata/properties" ma:root="true" ma:fieldsID="0cb3220f63d24a64c8f4adf7bdfc2668" ns3:_="" ns4:_="">
    <xsd:import namespace="18d52200-c0d3-49d1-aefb-8e4a6e87486a"/>
    <xsd:import namespace="a142b80d-944f-44f2-a3ac-74f5a99804b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d52200-c0d3-49d1-aefb-8e4a6e874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42b80d-944f-44f2-a3ac-74f5a99804b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506594-84AE-4704-A605-37606A167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d52200-c0d3-49d1-aefb-8e4a6e87486a"/>
    <ds:schemaRef ds:uri="a142b80d-944f-44f2-a3ac-74f5a9980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CEC3EB-B30A-4506-91D7-28EE7536B7FE}">
  <ds:schemaRefs>
    <ds:schemaRef ds:uri="http://purl.org/dc/terms/"/>
    <ds:schemaRef ds:uri="http://schemas.openxmlformats.org/package/2006/metadata/core-properties"/>
    <ds:schemaRef ds:uri="http://purl.org/dc/dcmitype/"/>
    <ds:schemaRef ds:uri="http://schemas.microsoft.com/office/infopath/2007/PartnerControls"/>
    <ds:schemaRef ds:uri="18d52200-c0d3-49d1-aefb-8e4a6e87486a"/>
    <ds:schemaRef ds:uri="http://purl.org/dc/elements/1.1/"/>
    <ds:schemaRef ds:uri="http://schemas.microsoft.com/office/2006/metadata/properties"/>
    <ds:schemaRef ds:uri="a142b80d-944f-44f2-a3ac-74f5a99804bb"/>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59602A32-3D4A-48BC-879F-D4B14B5FF0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MENU </vt:lpstr>
      <vt:lpstr>Schl Budget Share Notification</vt:lpstr>
      <vt:lpstr>DC Carry Forward Notification</vt:lpstr>
      <vt:lpstr>Surplus Balance Analysis </vt:lpstr>
      <vt:lpstr>Surplus Balance Guidance Notes</vt:lpstr>
      <vt:lpstr>Sbs Additions</vt:lpstr>
      <vt:lpstr>Carry Forward 2021</vt:lpstr>
      <vt:lpstr> DFC DETAIL</vt:lpstr>
      <vt:lpstr>'Schl Budget Share Notification'!Print_Area</vt:lpstr>
    </vt:vector>
  </TitlesOfParts>
  <Company>Birmingham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Carry Forward Notification </dc:title>
  <dc:creator>Sariya Bi</dc:creator>
  <cp:lastModifiedBy>Sariya Bi</cp:lastModifiedBy>
  <dcterms:created xsi:type="dcterms:W3CDTF">2021-05-28T14:36:35Z</dcterms:created>
  <dcterms:modified xsi:type="dcterms:W3CDTF">2021-06-23T15:54:16Z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0x010100B342DBF74E46544D9222E7A47FFD408E</vt:lpwstr>
  </property>
</Properties>
</file>