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<sst xmlns="http://schemas.openxmlformats.org/spreadsheetml/2006/main" count="676" uniqueCount="271">
  <si>
    <t>SCHOOL</t>
  </si>
  <si>
    <t>OUTTURN 2016/17</t>
  </si>
  <si>
    <t>OUTTURN 2017/18</t>
  </si>
  <si>
    <t>2018/19 REVENUE FUNDING TO DATE (Excluding C/F Balance from 2017/18)</t>
  </si>
  <si>
    <t>INDICATIVE BUDGET PLAN OUTTURN 2019/20</t>
  </si>
  <si>
    <t>OFSTED RATING: INADEQUATE</t>
  </si>
  <si>
    <t>BANNERS GATE PRIMARY</t>
  </si>
  <si>
    <t>MAYFIELD SPECIAL</t>
  </si>
  <si>
    <t>QUEENSBURY SPECIAL</t>
  </si>
  <si>
    <t>Potential sponsored academy – January 2020</t>
  </si>
  <si>
    <t>ST JOHN WALL SECONDARY</t>
  </si>
  <si>
    <t>OFSTED RATING: GOOD</t>
  </si>
  <si>
    <t>SKILTS SPECIAL</t>
  </si>
  <si>
    <t>Potential Sponsored Academy – September 2020</t>
  </si>
  <si>
    <t>ADDERLEY NURSERY</t>
  </si>
  <si>
    <r>
      <t xml:space="preserve">OFSTED RATING: </t>
    </r>
    <r>
      <rPr>
        <b/>
        <sz val="10"/>
        <color indexed="8"/>
        <rFont val="Arial"/>
        <family val="2"/>
      </rPr>
      <t>OUTSTANDING</t>
    </r>
  </si>
  <si>
    <t>COFTON PRIMARY</t>
  </si>
  <si>
    <t>OFSTED RATING: REQUIRES IMPROVEMENT</t>
  </si>
  <si>
    <t>EDITH CADBURY NURSERY</t>
  </si>
  <si>
    <t>GRACELANDS NURSERY</t>
  </si>
  <si>
    <t>OFSTED RATING: OUTSTANDING</t>
  </si>
  <si>
    <t xml:space="preserve">GARRETTS GREEN </t>
  </si>
  <si>
    <t>NURSERY</t>
  </si>
  <si>
    <t>HARPER BELL PRIMARY</t>
  </si>
  <si>
    <t>HUNTERS HILL SPECIAL</t>
  </si>
  <si>
    <t>JAKEMAN NURSERY</t>
  </si>
  <si>
    <t>KINGS HEATH PRIMARY</t>
  </si>
  <si>
    <t>LILLIAN DE LISSA NURSERY</t>
  </si>
  <si>
    <t>LINDSWORTH SPECIAL</t>
  </si>
  <si>
    <t>LONGWILL SPECIAL</t>
  </si>
  <si>
    <t>MINWORTH PRIMARY</t>
  </si>
  <si>
    <t>REDHILL PRIMARY</t>
  </si>
  <si>
    <t>ST BENEDICTS PRIMARY</t>
  </si>
  <si>
    <t>WASHWOOD HEATH NURSERY</t>
  </si>
  <si>
    <t>WEOLEY CASTLE NURSERY</t>
  </si>
  <si>
    <t xml:space="preserve">BASKERVILLE SPECIAL  </t>
  </si>
  <si>
    <t>BEECHES INFANT</t>
  </si>
  <si>
    <t>BREARLEY NURSERY</t>
  </si>
  <si>
    <t>COPPICE PRIMARY</t>
  </si>
  <si>
    <t>ELMS FARM PRIMARY</t>
  </si>
  <si>
    <t>HALL GREEN INFANT</t>
  </si>
  <si>
    <t>HOLLYWOOD PRIMARY</t>
  </si>
  <si>
    <t>KINGS NORTON BOYS</t>
  </si>
  <si>
    <t>LADYPOOL PRIMARY</t>
  </si>
  <si>
    <t>ST CLARE’S PRIMARY</t>
  </si>
  <si>
    <t>ST EDMUNDS PRIMARY</t>
  </si>
  <si>
    <t>ST EDWARDS PRIMARY</t>
  </si>
  <si>
    <t>ST PATRICKS PRIMARY</t>
  </si>
  <si>
    <t>ST TERESA’S PRIMARY</t>
  </si>
  <si>
    <t>SPRINGFIELD HOUSE SPECIAL</t>
  </si>
  <si>
    <t>GEORGE DIXON PRIMARY</t>
  </si>
  <si>
    <t>HEATHMOUNT PRIMARY</t>
  </si>
  <si>
    <t>MEADOWS PRIMARY</t>
  </si>
  <si>
    <t>WEST HEATH PRIMARY</t>
  </si>
  <si>
    <t>ANDERTON PARK PRIMARY</t>
  </si>
  <si>
    <t>BELLFIELD JUNIOR</t>
  </si>
  <si>
    <t>BIRCHES GREEN INFANT</t>
  </si>
  <si>
    <t>BISHOP CHALLONER SECONDARY</t>
  </si>
  <si>
    <t>BORDESLEY GREEN NURSERY</t>
  </si>
  <si>
    <t>BRAIDWOOD SPECIAL</t>
  </si>
  <si>
    <t>BROADMEADOW INFANT</t>
  </si>
  <si>
    <t>CHAD VALE PRIMARY</t>
  </si>
  <si>
    <t>CHILCOTE PRIMARY</t>
  </si>
  <si>
    <t>COLMORE JUNIOR</t>
  </si>
  <si>
    <t>ENGLISH MARTYRS PRIMARY</t>
  </si>
  <si>
    <t>HARBORNE PRIMARY</t>
  </si>
  <si>
    <t>HIGHTERS HEATH PRIMARY</t>
  </si>
  <si>
    <t>HOLLAND HOUSE INFANT</t>
  </si>
  <si>
    <t>KINGS NORTON NURSERY</t>
  </si>
  <si>
    <t>KINGS NORTON PRIMARY</t>
  </si>
  <si>
    <t>KITWELL PRIMARY</t>
  </si>
  <si>
    <t>LOZELLS PRIMARY</t>
  </si>
  <si>
    <t>LYNDON GREEN INFANT</t>
  </si>
  <si>
    <t>LYNDON GREEN JUNIOR</t>
  </si>
  <si>
    <t>MANEY HILL PRIMARY</t>
  </si>
  <si>
    <t>MAPLEDENE PRIMARY</t>
  </si>
  <si>
    <t>NELSON PRIMARY</t>
  </si>
  <si>
    <t>OSCOTT MANOR SPECIAL</t>
  </si>
  <si>
    <t>OUR LADY &amp; ST ROSE PRIMARY</t>
  </si>
  <si>
    <t>PRIESTLEY SMITH SPECIAL</t>
  </si>
  <si>
    <t>RADDLEBARN PRIMARY</t>
  </si>
  <si>
    <t>ST AMBROSE BARLOW PRIMARY</t>
  </si>
  <si>
    <t>ST ANNE’S PRIMARY</t>
  </si>
  <si>
    <t>ST DUNSTAN’S PRIMARY</t>
  </si>
  <si>
    <t>ST LAURENCE INFANT</t>
  </si>
  <si>
    <t>ST MARGARET MARY PRIMARY</t>
  </si>
  <si>
    <t>ST WILFRED’S PRIMARY</t>
  </si>
  <si>
    <t>SELLY OAK NURSERY</t>
  </si>
  <si>
    <t>SELLY OAK SPECIAL</t>
  </si>
  <si>
    <t>SEVERNE PRIMARY</t>
  </si>
  <si>
    <t>STECHFORD PRIMARY</t>
  </si>
  <si>
    <t>STORYWOOD PRIMARY</t>
  </si>
  <si>
    <t>UFFCULME SPECIAL</t>
  </si>
  <si>
    <t>WALMLEY INFANT</t>
  </si>
  <si>
    <t>WATERMILL PRIMARY</t>
  </si>
  <si>
    <t>WEST HEATH NURSERY</t>
  </si>
  <si>
    <t>WOODCOCK HILL PRIMARY</t>
  </si>
  <si>
    <t>WOODGATE PRIMARY</t>
  </si>
  <si>
    <t>WOODTHORPE PRIMARY</t>
  </si>
  <si>
    <t>Not yet received</t>
  </si>
  <si>
    <t>OVERALL  TOTAL OF CUMULATIVE DEFICITS</t>
  </si>
  <si>
    <t>TOTAL OF CUMULATIVE DEFICITS FOR BLUE RATED SCHOOLS</t>
  </si>
  <si>
    <t>TOTAL OF CUMULATIVE DEFICITS FOR GREEN RATED SCHOOLS</t>
  </si>
  <si>
    <t>TOTAL OF CUMULATIVE  DEFICITS FOR AMBER RATED SCHOOLS</t>
  </si>
  <si>
    <t>INDICATIVE IN-YEAR BALANCE 2019/20</t>
  </si>
  <si>
    <t>RAG RATING</t>
  </si>
  <si>
    <t>RED RATED SCHOOLS</t>
  </si>
  <si>
    <t>AMBER RATED SCHOOLS</t>
  </si>
  <si>
    <t>R</t>
  </si>
  <si>
    <t>A</t>
  </si>
  <si>
    <t>B</t>
  </si>
  <si>
    <t>G</t>
  </si>
  <si>
    <t>OUTTURN  2018/19</t>
  </si>
  <si>
    <t>BELLS FARM PRIMARY</t>
  </si>
  <si>
    <t>BIRCHES GREEN JUNIOR</t>
  </si>
  <si>
    <t>CLIFTON PRIMARY</t>
  </si>
  <si>
    <t>GUARDIAN ANGELS PRIMARY</t>
  </si>
  <si>
    <t>GUNTER PRIMARY</t>
  </si>
  <si>
    <t>HALL GREEN JUNIOR</t>
  </si>
  <si>
    <t>PARK HILL PRIMARY</t>
  </si>
  <si>
    <t>BEECHES JUNIOR</t>
  </si>
  <si>
    <t>ROSARY PRIMARY</t>
  </si>
  <si>
    <t>ST JUDES PRIMARY</t>
  </si>
  <si>
    <t>ST MARK'S PRIMARY</t>
  </si>
  <si>
    <t>WELSH HOUSE FARM PRIMARY</t>
  </si>
  <si>
    <t>YARDLEY PRIMARY</t>
  </si>
  <si>
    <t>FEATHERSTONE NURSERY</t>
  </si>
  <si>
    <t>MARSH HILL NURSERY</t>
  </si>
  <si>
    <t>PERRY BEECHES NURSERY</t>
  </si>
  <si>
    <t>RUBERY NURSERY</t>
  </si>
  <si>
    <t>MOSELEY SECONDARY</t>
  </si>
  <si>
    <t>QUEENSBRIDGE SECONDARY</t>
  </si>
  <si>
    <t>LANGLEY SPECIAL</t>
  </si>
  <si>
    <t>VICTORIA SPECIAL</t>
  </si>
  <si>
    <t>ST SAVIOUR'S PRIMARY</t>
  </si>
  <si>
    <t>ST VINCENT'S PRIMARY</t>
  </si>
  <si>
    <t>WHITEHOUSE COMMON PRIMARY</t>
  </si>
  <si>
    <t>OSBORNE PRIMARY</t>
  </si>
  <si>
    <t>Potential sponsored academy – Date Unknown</t>
  </si>
  <si>
    <t>IN-YEAR SURPLUS (+)/ DEFICIT (-) 2019/20</t>
  </si>
  <si>
    <t xml:space="preserve">ESTIMATED OUTTURN 2019/20  </t>
  </si>
  <si>
    <t>P</t>
  </si>
  <si>
    <t>MARSH HILL PRIMARY</t>
  </si>
  <si>
    <t>,</t>
  </si>
  <si>
    <t>AL FURQAN PRIMARY</t>
  </si>
  <si>
    <t>ALLENS CROFT NURSERY</t>
  </si>
  <si>
    <t>BAFORD PRIMARY</t>
  </si>
  <si>
    <t>BEAUFORT SPECIAL</t>
  </si>
  <si>
    <t>BELLFIELD INFANT</t>
  </si>
  <si>
    <t>BENSON PRIMARY</t>
  </si>
  <si>
    <t>BLOOMSBURY NURSERY</t>
  </si>
  <si>
    <t>BOLDMERE INFANT</t>
  </si>
  <si>
    <t>BOLDMERE JUNIOR</t>
  </si>
  <si>
    <t>BORDESLEY GREEN PRIMARY</t>
  </si>
  <si>
    <t>CALSHOT PRIMARY</t>
  </si>
  <si>
    <t>CHERRY OAK SPECIAL</t>
  </si>
  <si>
    <t>COURT FARM PRIMARY</t>
  </si>
  <si>
    <t>DAME ELLEN PINSENT SPECIAL</t>
  </si>
  <si>
    <t>FEATHERSTONE PRIMARY</t>
  </si>
  <si>
    <t>FORESTDALE PRIMARY</t>
  </si>
  <si>
    <t>FOUR OAKS PRIMARY</t>
  </si>
  <si>
    <t>GILBERTSTONE PRIMARY</t>
  </si>
  <si>
    <t>GLENMEAD PRIMARY</t>
  </si>
  <si>
    <t>GRENDON PRIMARY</t>
  </si>
  <si>
    <t>HAMILTON SPECIAL</t>
  </si>
  <si>
    <t>HAWTHORNE PRIMARY</t>
  </si>
  <si>
    <t>HIGHTERS HEATH NURSERY</t>
  </si>
  <si>
    <t>HOLLY HILL INFANT</t>
  </si>
  <si>
    <t>HOLY FAMILY PRIMARY</t>
  </si>
  <si>
    <t>KINGSLAND PRIMARY</t>
  </si>
  <si>
    <t>MOSELEY PRIMARY</t>
  </si>
  <si>
    <t>NEW HALL PRIMARY</t>
  </si>
  <si>
    <t>NEW OSCOTT PRIMARY</t>
  </si>
  <si>
    <t>NEWTOWN NURSERY</t>
  </si>
  <si>
    <t>ORATORY PRIMARY</t>
  </si>
  <si>
    <t>OSBORNE NURSERY</t>
  </si>
  <si>
    <t>OUR LADY OF LOURDES PRIMARY</t>
  </si>
  <si>
    <t>OUR LADYS PRIMARY</t>
  </si>
  <si>
    <t>PAGANAL PRIMARY</t>
  </si>
  <si>
    <t>PENNS PRIMARY</t>
  </si>
  <si>
    <t>PINES SPECIAL</t>
  </si>
  <si>
    <t>STANVILLE PRIMARY</t>
  </si>
  <si>
    <t>STARBANK PRIMARY</t>
  </si>
  <si>
    <t>SUMMERFIELD PRIMARY</t>
  </si>
  <si>
    <t>SUNDRIDGE PRIMARY</t>
  </si>
  <si>
    <t>ST BERNARD'S PRIMARY</t>
  </si>
  <si>
    <t>ST CHAD'S PRIMARY</t>
  </si>
  <si>
    <t>ST CUTHBERT'S PRIMARY</t>
  </si>
  <si>
    <t>ST JOHN FISHER PRIMARY</t>
  </si>
  <si>
    <t>ST MARTIN DE PORRES PRIMARY</t>
  </si>
  <si>
    <t>WALMLEY JUNIOR</t>
  </si>
  <si>
    <t>WORLDS END INFANT</t>
  </si>
  <si>
    <t>REGENTS PARK PRIMARY</t>
  </si>
  <si>
    <t>ST JAMES PRIMARY</t>
  </si>
  <si>
    <t>GREEN RATED SCHOOLS (DEFICIT REPAYMENT PLANS)</t>
  </si>
  <si>
    <t>WORLDS END JUNIOR</t>
  </si>
  <si>
    <t>COTTERIDGE PRIMARY</t>
  </si>
  <si>
    <t>ADDERLEY PRIMARY</t>
  </si>
  <si>
    <t>GROVE PRIMARY</t>
  </si>
  <si>
    <t>LITTLE SUTTON PRIMARY</t>
  </si>
  <si>
    <t>NELSON MANDELLA PRIMARY</t>
  </si>
  <si>
    <t>HOLTE SECONDARY</t>
  </si>
  <si>
    <t>LAKEY LANE PRIMARY</t>
  </si>
  <si>
    <t>CITY OF BIRMINGHAM SCHOOL</t>
  </si>
  <si>
    <t>ALLENS CROFT PRIMARY</t>
  </si>
  <si>
    <t>ANGLESEY PRIMARY</t>
  </si>
  <si>
    <t>BORDESLEY GREEN GIRLS SECONDARY</t>
  </si>
  <si>
    <t>COLMORE INFANT</t>
  </si>
  <si>
    <t>HOLLYFIELD PRIMARY</t>
  </si>
  <si>
    <t>PAGET PRIMARY</t>
  </si>
  <si>
    <t>SLADEFIELD INFANT</t>
  </si>
  <si>
    <t>ST CATHERINES PRIMARY</t>
  </si>
  <si>
    <t>ST PAULS GIRLS SECONDARY</t>
  </si>
  <si>
    <t>THORNTON PRIMARY</t>
  </si>
  <si>
    <t>WHEELERS LANE SECONDARY</t>
  </si>
  <si>
    <t>WHEELERS LANE PRIMARY</t>
  </si>
  <si>
    <t>TOTAL OF CUMULATIVE BALANCES FOR PINK RATED SCHOOLS</t>
  </si>
  <si>
    <t>Potential Sponsored Academy - Date Unknown</t>
  </si>
  <si>
    <t>TURVES GREEN BOYS SECONDARY</t>
  </si>
  <si>
    <t>SHENLEY FIELDS NURSERY</t>
  </si>
  <si>
    <t>ST ALBANS PRIMARY</t>
  </si>
  <si>
    <t xml:space="preserve">ST MARY'S RC PRIMARY </t>
  </si>
  <si>
    <t>ST MARYS CE PRIMARY</t>
  </si>
  <si>
    <t>ST MATTHEWS PRIMARY</t>
  </si>
  <si>
    <t>Potential sponsored academy – November 2019</t>
  </si>
  <si>
    <t>THE OAKS PRIMARY</t>
  </si>
  <si>
    <t>YORKMEAD PRIMARY</t>
  </si>
  <si>
    <t>ABBEY PRIMARY</t>
  </si>
  <si>
    <t>HIGHFIELD NURSERY</t>
  </si>
  <si>
    <t>KING DAVID PRIMARY</t>
  </si>
  <si>
    <t>MOOR HALL PRIMARY</t>
  </si>
  <si>
    <t>SFS Comments</t>
  </si>
  <si>
    <t>CHERRY ORCHARD PRIMARY</t>
  </si>
  <si>
    <t>Monthly financial monitoring is taking place</t>
  </si>
  <si>
    <t>ST PETERS PRIMARY (B17)</t>
  </si>
  <si>
    <t>ST THOMAS NURSERY</t>
  </si>
  <si>
    <t>OFSTED RATING : OUTSTANDING</t>
  </si>
  <si>
    <t>TURVES GREEN GIRLS</t>
  </si>
  <si>
    <t>DEYKIN AVENUE PRIMARY</t>
  </si>
  <si>
    <t>ST EDMUND CAMPION SEC</t>
  </si>
  <si>
    <t>PINK RATED - SCHOOLS IN SURPLUS WITH AN IN YEAR DEFICIT</t>
  </si>
  <si>
    <t>CORPUS CHRISTI PRIMARY</t>
  </si>
  <si>
    <t>REDNAL HILL JUNIOR</t>
  </si>
  <si>
    <t>WARD END PRIMARY</t>
  </si>
  <si>
    <t>YARDLEY WOOD PRIMARY</t>
  </si>
  <si>
    <t>BLUE RATED SCHOOLS (KNOWN ACTIONS BEING TAKEN TO ADDRESS OVERSPENDING)</t>
  </si>
  <si>
    <t>SUMMARY REPORT OF BALANCES OF SCHOOLS CAUSING FINANCIAL CONCERNS - AUGUST 2019</t>
  </si>
  <si>
    <t>Potential sponsored academy - Date Unknown</t>
  </si>
  <si>
    <t>STARBANK ALL THROUGH</t>
  </si>
  <si>
    <t>School has got a Directive Academy Order</t>
  </si>
  <si>
    <t>WILKES GREEN INFANT</t>
  </si>
  <si>
    <t>SCHOOLS WITH DIRECTIVE ACADEMY ORDERS THAT HAVE CONVERTED TO ACADEMIES SINCE APRIL 2019</t>
  </si>
  <si>
    <t>HOLY SOULS PRIMARY</t>
  </si>
  <si>
    <t>BALAAM WOOD SECONDARY</t>
  </si>
  <si>
    <t>HOLY TRINITY SECONDARY</t>
  </si>
  <si>
    <t>JOHN WILLMOTT SECONDARY</t>
  </si>
  <si>
    <t>AL HIJRAH ALL THROUGH</t>
  </si>
  <si>
    <t>SACRED HEART PRIMARY</t>
  </si>
  <si>
    <t>ST THOMAS MORE PRIMARY</t>
  </si>
  <si>
    <t>Outturn is based on the Budget Plan</t>
  </si>
  <si>
    <t>Outurn based on July 2019 monitoring report</t>
  </si>
  <si>
    <t>Monthly financial monitoring will take place</t>
  </si>
  <si>
    <t>New - School has got a Directive Academy Order</t>
  </si>
  <si>
    <t>Outurn based on June 2019 monitoring report</t>
  </si>
  <si>
    <t>Potential Sponsored Academy: Date Unknown</t>
  </si>
  <si>
    <t>Outturn is based on Summer Term monitoring</t>
  </si>
  <si>
    <t>Outurn based Summer Term monitoring</t>
  </si>
  <si>
    <t>SUB TOTAL OF CUMULATIVE DEFICITS FOR RED RATED SCHOOLS</t>
  </si>
  <si>
    <t>SUB TOTAL OF CUMMULAIVE DEFICITS FOR DAO SCHOOLS THAT HAVE CONVERTED TO ACADEMIES SINCE APRIL 2019</t>
  </si>
  <si>
    <t>OVERALL TOTAL OF CUMULATIVE DEFICITS FOR RED RATED SCHOOLS</t>
  </si>
  <si>
    <t>APPENDIX 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</si>
</sst>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&quot;£&quot;#,##0.00"/>
    <numFmt numFmtId="170" formatCode="_-[$£-809]* #,##0.00_-;\-[$£-809]* #,##0.00_-;_-[$£-809]* &quot;-&quot;??_-;_-@_-"/>
    <numFmt numFmtId="171" formatCode="_-[$$-409]* #,##0.00_ ;_-[$$-409]* \-#,##0.00\ ;_-[$$-409]* &quot;-&quot;??_ ;_-@_ "/>
    <numFmt numFmtId="172" formatCode="&quot;£&quot;#,##0.0"/>
    <numFmt numFmtId="173" formatCode="&quot;£&quot;#,##0"/>
    <numFmt numFmtId="174" formatCode="0.0"/>
    <numFmt numFmtId="175" formatCode="&quot;£&quot;#,##0.000"/>
    <numFmt numFmtId="176" formatCode="_-* #,##0.0_-;\-* #,##0.0_-;_-* &quot;-&quot;??_-;_-@_-"/>
    <numFmt numFmtId="177" formatCode="_-* #,##0_-;\-* #,##0_-;_-* &quot;-&quot;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20"/>
      <color indexed="9"/>
      <name val="Calibri"/>
      <family val="2"/>
    </font>
    <font>
      <sz val="12"/>
      <color indexed="10"/>
      <name val="Arial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Calibri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indexed="5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2"/>
      <color rgb="FF000000"/>
      <name val="Arial"/>
      <family val="2"/>
    </font>
    <font>
      <b/>
      <sz val="20"/>
      <color theme="0"/>
      <name val="Calibri"/>
      <family val="2"/>
    </font>
    <font>
      <sz val="12"/>
      <color rgb="FFFF0000"/>
      <name val="Arial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4"/>
      <name val="Arial"/>
      <family val="2"/>
    </font>
    <font>
      <b/>
      <sz val="11"/>
      <color rgb="FFFF0000"/>
      <name val="Calibri"/>
      <family val="2"/>
    </font>
    <font>
      <sz val="14"/>
      <color theme="1"/>
      <name val="Arial"/>
      <family val="2"/>
    </font>
    <font>
      <sz val="11"/>
      <color rgb="FFFFC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8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58" fillId="0" borderId="0" xfId="0" applyFont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 horizontal="center" vertical="top"/>
    </xf>
    <xf numFmtId="0" fontId="59" fillId="33" borderId="0" xfId="0" applyFont="1" applyFill="1" applyAlignment="1">
      <alignment horizontal="center" vertical="top" wrapText="1"/>
    </xf>
    <xf numFmtId="0" fontId="0" fillId="33" borderId="0" xfId="0" applyFill="1" applyBorder="1" applyAlignment="1">
      <alignment/>
    </xf>
    <xf numFmtId="0" fontId="60" fillId="33" borderId="0" xfId="0" applyFont="1" applyFill="1" applyBorder="1" applyAlignment="1">
      <alignment horizontal="justify" vertical="center" wrapText="1"/>
    </xf>
    <xf numFmtId="6" fontId="6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1" fillId="0" borderId="0" xfId="0" applyFont="1" applyBorder="1" applyAlignment="1">
      <alignment horizontal="justify" vertical="center" wrapText="1"/>
    </xf>
    <xf numFmtId="6" fontId="60" fillId="33" borderId="0" xfId="0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59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vertical="top" wrapText="1"/>
    </xf>
    <xf numFmtId="0" fontId="59" fillId="33" borderId="0" xfId="0" applyFont="1" applyFill="1" applyBorder="1" applyAlignment="1">
      <alignment vertical="center" wrapText="1"/>
    </xf>
    <xf numFmtId="6" fontId="59" fillId="33" borderId="0" xfId="0" applyNumberFormat="1" applyFont="1" applyFill="1" applyAlignment="1">
      <alignment horizontal="center" vertical="center"/>
    </xf>
    <xf numFmtId="0" fontId="59" fillId="33" borderId="0" xfId="0" applyFont="1" applyFill="1" applyAlignment="1">
      <alignment wrapText="1"/>
    </xf>
    <xf numFmtId="0" fontId="65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6" fontId="60" fillId="0" borderId="11" xfId="0" applyNumberFormat="1" applyFont="1" applyBorder="1" applyAlignment="1">
      <alignment horizontal="center" vertical="center" wrapText="1"/>
    </xf>
    <xf numFmtId="6" fontId="66" fillId="0" borderId="11" xfId="0" applyNumberFormat="1" applyFont="1" applyBorder="1" applyAlignment="1">
      <alignment horizontal="center" vertical="center" wrapText="1"/>
    </xf>
    <xf numFmtId="6" fontId="61" fillId="0" borderId="11" xfId="0" applyNumberFormat="1" applyFont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top"/>
    </xf>
    <xf numFmtId="0" fontId="61" fillId="0" borderId="13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6" fontId="60" fillId="0" borderId="15" xfId="0" applyNumberFormat="1" applyFont="1" applyBorder="1" applyAlignment="1">
      <alignment horizontal="justify" vertical="center" wrapText="1"/>
    </xf>
    <xf numFmtId="0" fontId="0" fillId="34" borderId="16" xfId="0" applyFill="1" applyBorder="1" applyAlignment="1">
      <alignment/>
    </xf>
    <xf numFmtId="0" fontId="67" fillId="0" borderId="0" xfId="0" applyFont="1" applyAlignment="1">
      <alignment/>
    </xf>
    <xf numFmtId="6" fontId="60" fillId="0" borderId="11" xfId="0" applyNumberFormat="1" applyFont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61" fillId="0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center"/>
    </xf>
    <xf numFmtId="6" fontId="60" fillId="33" borderId="15" xfId="0" applyNumberFormat="1" applyFont="1" applyFill="1" applyBorder="1" applyAlignment="1">
      <alignment horizontal="justify" vertical="center" wrapText="1"/>
    </xf>
    <xf numFmtId="0" fontId="60" fillId="33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60" fillId="33" borderId="15" xfId="0" applyFont="1" applyFill="1" applyBorder="1" applyAlignment="1">
      <alignment horizontal="justify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justify" vertical="center" wrapText="1"/>
    </xf>
    <xf numFmtId="0" fontId="61" fillId="0" borderId="14" xfId="0" applyFont="1" applyFill="1" applyBorder="1" applyAlignment="1">
      <alignment vertical="center"/>
    </xf>
    <xf numFmtId="6" fontId="62" fillId="0" borderId="11" xfId="0" applyNumberFormat="1" applyFont="1" applyBorder="1" applyAlignment="1">
      <alignment horizontal="center" vertical="center" wrapText="1"/>
    </xf>
    <xf numFmtId="0" fontId="63" fillId="33" borderId="11" xfId="0" applyFont="1" applyFill="1" applyBorder="1" applyAlignment="1">
      <alignment/>
    </xf>
    <xf numFmtId="6" fontId="68" fillId="0" borderId="11" xfId="0" applyNumberFormat="1" applyFont="1" applyBorder="1" applyAlignment="1">
      <alignment horizontal="center" vertical="center" wrapText="1"/>
    </xf>
    <xf numFmtId="6" fontId="59" fillId="0" borderId="11" xfId="0" applyNumberFormat="1" applyFont="1" applyBorder="1" applyAlignment="1">
      <alignment horizontal="center" vertical="center" wrapText="1"/>
    </xf>
    <xf numFmtId="6" fontId="62" fillId="0" borderId="0" xfId="0" applyNumberFormat="1" applyFont="1" applyBorder="1" applyAlignment="1">
      <alignment horizontal="justify" vertical="center" wrapText="1"/>
    </xf>
    <xf numFmtId="6" fontId="68" fillId="0" borderId="0" xfId="0" applyNumberFormat="1" applyFont="1" applyBorder="1" applyAlignment="1">
      <alignment horizontal="justify" vertical="center" wrapText="1"/>
    </xf>
    <xf numFmtId="0" fontId="63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 wrapText="1"/>
    </xf>
    <xf numFmtId="0" fontId="63" fillId="0" borderId="15" xfId="0" applyFont="1" applyBorder="1" applyAlignment="1">
      <alignment/>
    </xf>
    <xf numFmtId="0" fontId="63" fillId="33" borderId="15" xfId="0" applyFont="1" applyFill="1" applyBorder="1" applyAlignment="1">
      <alignment/>
    </xf>
    <xf numFmtId="6" fontId="62" fillId="0" borderId="15" xfId="0" applyNumberFormat="1" applyFont="1" applyBorder="1" applyAlignment="1">
      <alignment horizontal="justify" vertical="center" wrapText="1"/>
    </xf>
    <xf numFmtId="6" fontId="68" fillId="0" borderId="15" xfId="0" applyNumberFormat="1" applyFont="1" applyBorder="1" applyAlignment="1">
      <alignment horizontal="justify" vertical="center" wrapText="1"/>
    </xf>
    <xf numFmtId="0" fontId="63" fillId="0" borderId="0" xfId="0" applyFont="1" applyAlignment="1">
      <alignment/>
    </xf>
    <xf numFmtId="6" fontId="62" fillId="0" borderId="11" xfId="0" applyNumberFormat="1" applyFont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 wrapText="1"/>
    </xf>
    <xf numFmtId="6" fontId="62" fillId="0" borderId="0" xfId="0" applyNumberFormat="1" applyFont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6" fontId="68" fillId="0" borderId="0" xfId="0" applyNumberFormat="1" applyFont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justify" vertical="center" wrapText="1"/>
    </xf>
    <xf numFmtId="6" fontId="59" fillId="33" borderId="0" xfId="0" applyNumberFormat="1" applyFont="1" applyFill="1" applyBorder="1" applyAlignment="1">
      <alignment horizontal="left" vertical="center" wrapText="1"/>
    </xf>
    <xf numFmtId="6" fontId="59" fillId="33" borderId="0" xfId="0" applyNumberFormat="1" applyFont="1" applyFill="1" applyBorder="1" applyAlignment="1">
      <alignment horizontal="justify" vertical="center" wrapText="1"/>
    </xf>
    <xf numFmtId="0" fontId="68" fillId="33" borderId="0" xfId="0" applyFont="1" applyFill="1" applyBorder="1" applyAlignment="1">
      <alignment horizontal="justify" vertical="center" wrapText="1"/>
    </xf>
    <xf numFmtId="0" fontId="62" fillId="33" borderId="11" xfId="0" applyFont="1" applyFill="1" applyBorder="1" applyAlignment="1">
      <alignment horizontal="justify" vertical="center" wrapText="1"/>
    </xf>
    <xf numFmtId="0" fontId="68" fillId="33" borderId="11" xfId="0" applyFont="1" applyFill="1" applyBorder="1" applyAlignment="1">
      <alignment horizontal="justify" vertical="center" wrapText="1"/>
    </xf>
    <xf numFmtId="0" fontId="62" fillId="33" borderId="0" xfId="0" applyFont="1" applyFill="1" applyBorder="1" applyAlignment="1">
      <alignment horizontal="justify" vertical="center" wrapText="1"/>
    </xf>
    <xf numFmtId="6" fontId="62" fillId="0" borderId="15" xfId="0" applyNumberFormat="1" applyFont="1" applyBorder="1" applyAlignment="1">
      <alignment vertical="center" wrapText="1"/>
    </xf>
    <xf numFmtId="0" fontId="62" fillId="33" borderId="15" xfId="0" applyFont="1" applyFill="1" applyBorder="1" applyAlignment="1">
      <alignment horizontal="justify" vertical="center" wrapText="1"/>
    </xf>
    <xf numFmtId="6" fontId="68" fillId="0" borderId="15" xfId="0" applyNumberFormat="1" applyFont="1" applyBorder="1" applyAlignment="1">
      <alignment horizontal="center" vertical="center" wrapText="1"/>
    </xf>
    <xf numFmtId="6" fontId="62" fillId="0" borderId="0" xfId="0" applyNumberFormat="1" applyFont="1" applyBorder="1" applyAlignment="1">
      <alignment vertical="center" wrapText="1"/>
    </xf>
    <xf numFmtId="0" fontId="62" fillId="33" borderId="11" xfId="0" applyFont="1" applyFill="1" applyBorder="1" applyAlignment="1">
      <alignment horizontal="center" vertical="center" wrapText="1"/>
    </xf>
    <xf numFmtId="6" fontId="62" fillId="0" borderId="15" xfId="0" applyNumberFormat="1" applyFont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/>
    </xf>
    <xf numFmtId="6" fontId="59" fillId="0" borderId="15" xfId="0" applyNumberFormat="1" applyFont="1" applyBorder="1" applyAlignment="1">
      <alignment vertical="center" wrapText="1"/>
    </xf>
    <xf numFmtId="6" fontId="59" fillId="0" borderId="0" xfId="0" applyNumberFormat="1" applyFont="1" applyBorder="1" applyAlignment="1">
      <alignment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/>
    </xf>
    <xf numFmtId="0" fontId="68" fillId="0" borderId="0" xfId="0" applyFont="1" applyBorder="1" applyAlignment="1">
      <alignment horizontal="justify" vertical="center" wrapText="1"/>
    </xf>
    <xf numFmtId="6" fontId="59" fillId="0" borderId="0" xfId="0" applyNumberFormat="1" applyFont="1" applyBorder="1" applyAlignment="1">
      <alignment horizontal="center" vertical="center" wrapText="1"/>
    </xf>
    <xf numFmtId="6" fontId="59" fillId="0" borderId="0" xfId="0" applyNumberFormat="1" applyFont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top"/>
    </xf>
    <xf numFmtId="0" fontId="69" fillId="35" borderId="17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6" fontId="59" fillId="0" borderId="15" xfId="0" applyNumberFormat="1" applyFont="1" applyBorder="1" applyAlignment="1">
      <alignment horizontal="center" vertical="center" wrapText="1"/>
    </xf>
    <xf numFmtId="0" fontId="69" fillId="35" borderId="16" xfId="0" applyFont="1" applyFill="1" applyBorder="1" applyAlignment="1">
      <alignment horizontal="center" vertical="top"/>
    </xf>
    <xf numFmtId="0" fontId="61" fillId="0" borderId="11" xfId="0" applyFont="1" applyBorder="1" applyAlignment="1">
      <alignment horizontal="center" vertical="center"/>
    </xf>
    <xf numFmtId="6" fontId="62" fillId="0" borderId="11" xfId="0" applyNumberFormat="1" applyFont="1" applyBorder="1" applyAlignment="1">
      <alignment horizontal="center"/>
    </xf>
    <xf numFmtId="0" fontId="0" fillId="35" borderId="16" xfId="0" applyFill="1" applyBorder="1" applyAlignment="1">
      <alignment/>
    </xf>
    <xf numFmtId="0" fontId="70" fillId="33" borderId="11" xfId="0" applyFont="1" applyFill="1" applyBorder="1" applyAlignment="1">
      <alignment horizontal="center" vertical="center" wrapText="1"/>
    </xf>
    <xf numFmtId="6" fontId="59" fillId="0" borderId="11" xfId="0" applyNumberFormat="1" applyFont="1" applyBorder="1" applyAlignment="1">
      <alignment horizontal="center" vertical="center"/>
    </xf>
    <xf numFmtId="0" fontId="69" fillId="35" borderId="12" xfId="0" applyFont="1" applyFill="1" applyBorder="1" applyAlignment="1">
      <alignment horizontal="center" vertical="top"/>
    </xf>
    <xf numFmtId="0" fontId="70" fillId="33" borderId="15" xfId="0" applyFont="1" applyFill="1" applyBorder="1" applyAlignment="1">
      <alignment vertical="center" wrapText="1"/>
    </xf>
    <xf numFmtId="0" fontId="68" fillId="33" borderId="15" xfId="0" applyFont="1" applyFill="1" applyBorder="1" applyAlignment="1">
      <alignment vertical="center" wrapText="1"/>
    </xf>
    <xf numFmtId="6" fontId="68" fillId="0" borderId="15" xfId="0" applyNumberFormat="1" applyFont="1" applyBorder="1" applyAlignment="1">
      <alignment vertical="center" wrapText="1"/>
    </xf>
    <xf numFmtId="6" fontId="60" fillId="0" borderId="11" xfId="0" applyNumberFormat="1" applyFont="1" applyBorder="1" applyAlignment="1">
      <alignment horizontal="center"/>
    </xf>
    <xf numFmtId="6" fontId="68" fillId="0" borderId="11" xfId="0" applyNumberFormat="1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top"/>
    </xf>
    <xf numFmtId="0" fontId="61" fillId="36" borderId="12" xfId="0" applyFont="1" applyFill="1" applyBorder="1" applyAlignment="1">
      <alignment vertical="center" wrapText="1"/>
    </xf>
    <xf numFmtId="0" fontId="69" fillId="37" borderId="16" xfId="0" applyFont="1" applyFill="1" applyBorder="1" applyAlignment="1">
      <alignment horizontal="center" vertical="top"/>
    </xf>
    <xf numFmtId="6" fontId="66" fillId="0" borderId="11" xfId="0" applyNumberFormat="1" applyFont="1" applyBorder="1" applyAlignment="1">
      <alignment horizontal="center" vertical="center"/>
    </xf>
    <xf numFmtId="0" fontId="62" fillId="33" borderId="11" xfId="0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wrapText="1"/>
    </xf>
    <xf numFmtId="6" fontId="68" fillId="0" borderId="11" xfId="0" applyNumberFormat="1" applyFont="1" applyBorder="1" applyAlignment="1">
      <alignment horizontal="center" wrapText="1"/>
    </xf>
    <xf numFmtId="6" fontId="62" fillId="0" borderId="15" xfId="0" applyNumberFormat="1" applyFont="1" applyBorder="1" applyAlignment="1">
      <alignment horizontal="center" wrapText="1"/>
    </xf>
    <xf numFmtId="0" fontId="62" fillId="33" borderId="15" xfId="0" applyFont="1" applyFill="1" applyBorder="1" applyAlignment="1">
      <alignment horizontal="center" wrapText="1"/>
    </xf>
    <xf numFmtId="0" fontId="68" fillId="33" borderId="15" xfId="0" applyFont="1" applyFill="1" applyBorder="1" applyAlignment="1">
      <alignment horizontal="center" wrapText="1"/>
    </xf>
    <xf numFmtId="6" fontId="68" fillId="0" borderId="15" xfId="0" applyNumberFormat="1" applyFont="1" applyBorder="1" applyAlignment="1">
      <alignment horizontal="center" wrapText="1"/>
    </xf>
    <xf numFmtId="6" fontId="68" fillId="0" borderId="11" xfId="0" applyNumberFormat="1" applyFont="1" applyBorder="1" applyAlignment="1">
      <alignment horizontal="center"/>
    </xf>
    <xf numFmtId="6" fontId="66" fillId="0" borderId="11" xfId="0" applyNumberFormat="1" applyFont="1" applyBorder="1" applyAlignment="1">
      <alignment horizontal="center"/>
    </xf>
    <xf numFmtId="0" fontId="40" fillId="38" borderId="12" xfId="0" applyFont="1" applyFill="1" applyBorder="1" applyAlignment="1">
      <alignment/>
    </xf>
    <xf numFmtId="0" fontId="69" fillId="38" borderId="16" xfId="0" applyFont="1" applyFill="1" applyBorder="1" applyAlignment="1">
      <alignment horizontal="center" vertical="top"/>
    </xf>
    <xf numFmtId="0" fontId="61" fillId="39" borderId="14" xfId="0" applyFont="1" applyFill="1" applyBorder="1" applyAlignment="1">
      <alignment vertical="center" wrapText="1"/>
    </xf>
    <xf numFmtId="0" fontId="66" fillId="39" borderId="10" xfId="0" applyFont="1" applyFill="1" applyBorder="1" applyAlignment="1">
      <alignment vertical="center"/>
    </xf>
    <xf numFmtId="6" fontId="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18" xfId="0" applyFill="1" applyBorder="1" applyAlignment="1">
      <alignment/>
    </xf>
    <xf numFmtId="0" fontId="63" fillId="0" borderId="18" xfId="0" applyFont="1" applyBorder="1" applyAlignment="1">
      <alignment/>
    </xf>
    <xf numFmtId="0" fontId="63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Border="1" applyAlignment="1">
      <alignment/>
    </xf>
    <xf numFmtId="6" fontId="62" fillId="0" borderId="0" xfId="0" applyNumberFormat="1" applyFont="1" applyBorder="1" applyAlignment="1">
      <alignment horizontal="center" vertical="center"/>
    </xf>
    <xf numFmtId="0" fontId="56" fillId="0" borderId="19" xfId="0" applyFont="1" applyFill="1" applyBorder="1" applyAlignment="1">
      <alignment/>
    </xf>
    <xf numFmtId="0" fontId="71" fillId="0" borderId="18" xfId="0" applyFont="1" applyBorder="1" applyAlignment="1">
      <alignment/>
    </xf>
    <xf numFmtId="0" fontId="71" fillId="33" borderId="18" xfId="0" applyFont="1" applyFill="1" applyBorder="1" applyAlignment="1">
      <alignment/>
    </xf>
    <xf numFmtId="0" fontId="56" fillId="33" borderId="18" xfId="0" applyFont="1" applyFill="1" applyBorder="1" applyAlignment="1">
      <alignment/>
    </xf>
    <xf numFmtId="6" fontId="59" fillId="0" borderId="0" xfId="0" applyNumberFormat="1" applyFont="1" applyAlignment="1">
      <alignment horizontal="center"/>
    </xf>
    <xf numFmtId="0" fontId="0" fillId="0" borderId="20" xfId="0" applyBorder="1" applyAlignment="1">
      <alignment/>
    </xf>
    <xf numFmtId="0" fontId="61" fillId="0" borderId="0" xfId="0" applyFont="1" applyBorder="1" applyAlignment="1">
      <alignment horizontal="center" vertical="center"/>
    </xf>
    <xf numFmtId="0" fontId="0" fillId="35" borderId="17" xfId="0" applyFill="1" applyBorder="1" applyAlignment="1">
      <alignment/>
    </xf>
    <xf numFmtId="0" fontId="61" fillId="0" borderId="18" xfId="0" applyFont="1" applyFill="1" applyBorder="1" applyAlignment="1">
      <alignment/>
    </xf>
    <xf numFmtId="0" fontId="61" fillId="0" borderId="18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horizontal="center" vertical="center" wrapText="1"/>
    </xf>
    <xf numFmtId="6" fontId="66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6" fontId="62" fillId="0" borderId="18" xfId="0" applyNumberFormat="1" applyFont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6" fontId="68" fillId="0" borderId="18" xfId="0" applyNumberFormat="1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56" fillId="0" borderId="18" xfId="0" applyFont="1" applyBorder="1" applyAlignment="1">
      <alignment/>
    </xf>
    <xf numFmtId="0" fontId="56" fillId="0" borderId="20" xfId="0" applyFont="1" applyBorder="1" applyAlignment="1">
      <alignment/>
    </xf>
    <xf numFmtId="6" fontId="3" fillId="0" borderId="0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73" fillId="0" borderId="0" xfId="0" applyFont="1" applyAlignment="1">
      <alignment/>
    </xf>
    <xf numFmtId="6" fontId="3" fillId="0" borderId="11" xfId="0" applyNumberFormat="1" applyFont="1" applyBorder="1" applyAlignment="1">
      <alignment horizontal="center" vertical="center" wrapText="1"/>
    </xf>
    <xf numFmtId="173" fontId="62" fillId="0" borderId="11" xfId="0" applyNumberFormat="1" applyFont="1" applyBorder="1" applyAlignment="1">
      <alignment horizontal="center" vertical="center" wrapText="1"/>
    </xf>
    <xf numFmtId="6" fontId="74" fillId="0" borderId="11" xfId="0" applyNumberFormat="1" applyFont="1" applyBorder="1" applyAlignment="1">
      <alignment horizontal="center" vertical="center"/>
    </xf>
    <xf numFmtId="173" fontId="59" fillId="0" borderId="11" xfId="0" applyNumberFormat="1" applyFont="1" applyBorder="1" applyAlignment="1">
      <alignment horizontal="center" vertical="center"/>
    </xf>
    <xf numFmtId="0" fontId="69" fillId="40" borderId="0" xfId="0" applyFont="1" applyFill="1" applyAlignment="1">
      <alignment horizontal="center"/>
    </xf>
    <xf numFmtId="0" fontId="61" fillId="39" borderId="0" xfId="0" applyFont="1" applyFill="1" applyBorder="1" applyAlignment="1">
      <alignment vertical="center" wrapText="1"/>
    </xf>
    <xf numFmtId="173" fontId="62" fillId="0" borderId="0" xfId="0" applyNumberFormat="1" applyFont="1" applyAlignment="1">
      <alignment horizontal="center" vertical="center"/>
    </xf>
    <xf numFmtId="173" fontId="59" fillId="0" borderId="0" xfId="0" applyNumberFormat="1" applyFont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173" fontId="62" fillId="0" borderId="11" xfId="0" applyNumberFormat="1" applyFont="1" applyBorder="1" applyAlignment="1">
      <alignment horizontal="center"/>
    </xf>
    <xf numFmtId="173" fontId="62" fillId="0" borderId="0" xfId="0" applyNumberFormat="1" applyFont="1" applyBorder="1" applyAlignment="1">
      <alignment horizontal="center" vertical="center"/>
    </xf>
    <xf numFmtId="173" fontId="62" fillId="0" borderId="11" xfId="0" applyNumberFormat="1" applyFont="1" applyBorder="1" applyAlignment="1">
      <alignment horizontal="center" vertical="center"/>
    </xf>
    <xf numFmtId="0" fontId="75" fillId="0" borderId="0" xfId="0" applyFont="1" applyAlignment="1">
      <alignment/>
    </xf>
    <xf numFmtId="173" fontId="3" fillId="0" borderId="0" xfId="0" applyNumberFormat="1" applyFont="1" applyAlignment="1">
      <alignment horizontal="center" vertical="center"/>
    </xf>
    <xf numFmtId="0" fontId="61" fillId="39" borderId="11" xfId="0" applyFont="1" applyFill="1" applyBorder="1" applyAlignment="1">
      <alignment vertical="center" wrapText="1"/>
    </xf>
    <xf numFmtId="0" fontId="63" fillId="0" borderId="11" xfId="0" applyFont="1" applyBorder="1" applyAlignment="1">
      <alignment/>
    </xf>
    <xf numFmtId="0" fontId="61" fillId="0" borderId="0" xfId="0" applyFont="1" applyFill="1" applyBorder="1" applyAlignment="1">
      <alignment vertical="top" wrapText="1"/>
    </xf>
    <xf numFmtId="0" fontId="0" fillId="41" borderId="12" xfId="0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173" fontId="3" fillId="0" borderId="11" xfId="0" applyNumberFormat="1" applyFont="1" applyBorder="1" applyAlignment="1">
      <alignment horizontal="center" vertical="center"/>
    </xf>
    <xf numFmtId="0" fontId="69" fillId="35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61" fillId="0" borderId="15" xfId="0" applyFont="1" applyFill="1" applyBorder="1" applyAlignment="1">
      <alignment/>
    </xf>
    <xf numFmtId="0" fontId="61" fillId="0" borderId="15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/>
    </xf>
    <xf numFmtId="0" fontId="69" fillId="37" borderId="16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69" fillId="41" borderId="12" xfId="0" applyFont="1" applyFill="1" applyBorder="1" applyAlignment="1">
      <alignment horizontal="center" vertical="top"/>
    </xf>
    <xf numFmtId="0" fontId="61" fillId="36" borderId="17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6" fillId="0" borderId="18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vertical="center" wrapText="1"/>
    </xf>
    <xf numFmtId="0" fontId="69" fillId="34" borderId="17" xfId="0" applyFont="1" applyFill="1" applyBorder="1" applyAlignment="1">
      <alignment horizontal="center" vertical="center"/>
    </xf>
    <xf numFmtId="0" fontId="59" fillId="0" borderId="0" xfId="0" applyFont="1" applyFill="1" applyAlignment="1">
      <alignment wrapText="1"/>
    </xf>
    <xf numFmtId="6" fontId="59" fillId="0" borderId="0" xfId="0" applyNumberFormat="1" applyFont="1" applyFill="1" applyAlignment="1">
      <alignment horizontal="center" vertical="center"/>
    </xf>
    <xf numFmtId="0" fontId="63" fillId="0" borderId="0" xfId="0" applyFont="1" applyFill="1" applyAlignment="1">
      <alignment/>
    </xf>
    <xf numFmtId="6" fontId="59" fillId="0" borderId="0" xfId="0" applyNumberFormat="1" applyFont="1" applyFill="1" applyBorder="1" applyAlignment="1">
      <alignment horizontal="center" vertical="center" wrapText="1"/>
    </xf>
    <xf numFmtId="6" fontId="62" fillId="0" borderId="0" xfId="0" applyNumberFormat="1" applyFont="1" applyFill="1" applyBorder="1" applyAlignment="1">
      <alignment horizontal="center" vertical="center" wrapText="1"/>
    </xf>
    <xf numFmtId="0" fontId="73" fillId="33" borderId="0" xfId="0" applyFont="1" applyFill="1" applyAlignment="1">
      <alignment/>
    </xf>
    <xf numFmtId="0" fontId="61" fillId="0" borderId="0" xfId="0" applyFont="1" applyAlignment="1">
      <alignment/>
    </xf>
    <xf numFmtId="173" fontId="59" fillId="0" borderId="0" xfId="0" applyNumberFormat="1" applyFont="1" applyAlignment="1">
      <alignment horizontal="center"/>
    </xf>
    <xf numFmtId="173" fontId="59" fillId="33" borderId="0" xfId="0" applyNumberFormat="1" applyFont="1" applyFill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top"/>
    </xf>
    <xf numFmtId="0" fontId="69" fillId="0" borderId="18" xfId="0" applyFont="1" applyFill="1" applyBorder="1" applyAlignment="1">
      <alignment horizontal="center" vertical="top"/>
    </xf>
    <xf numFmtId="173" fontId="59" fillId="0" borderId="0" xfId="0" applyNumberFormat="1" applyFont="1" applyBorder="1" applyAlignment="1">
      <alignment horizontal="center" vertical="center"/>
    </xf>
    <xf numFmtId="6" fontId="59" fillId="33" borderId="0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61" fillId="39" borderId="18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Alignment="1">
      <alignment horizontal="center" vertical="center"/>
    </xf>
    <xf numFmtId="0" fontId="69" fillId="35" borderId="12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76" fillId="0" borderId="0" xfId="0" applyFont="1" applyFill="1" applyAlignment="1">
      <alignment/>
    </xf>
    <xf numFmtId="6" fontId="0" fillId="0" borderId="0" xfId="0" applyNumberFormat="1" applyFill="1" applyAlignment="1">
      <alignment/>
    </xf>
    <xf numFmtId="0" fontId="69" fillId="40" borderId="0" xfId="0" applyFont="1" applyFill="1" applyAlignment="1">
      <alignment horizontal="center" vertical="center"/>
    </xf>
    <xf numFmtId="6" fontId="60" fillId="0" borderId="18" xfId="0" applyNumberFormat="1" applyFont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6" fontId="66" fillId="0" borderId="18" xfId="0" applyNumberFormat="1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65" fillId="0" borderId="18" xfId="0" applyFont="1" applyBorder="1" applyAlignment="1">
      <alignment/>
    </xf>
    <xf numFmtId="0" fontId="73" fillId="0" borderId="18" xfId="0" applyFont="1" applyBorder="1" applyAlignment="1">
      <alignment/>
    </xf>
    <xf numFmtId="0" fontId="61" fillId="0" borderId="11" xfId="0" applyFont="1" applyFill="1" applyBorder="1" applyAlignment="1">
      <alignment/>
    </xf>
    <xf numFmtId="0" fontId="61" fillId="0" borderId="15" xfId="0" applyFont="1" applyBorder="1" applyAlignment="1">
      <alignment/>
    </xf>
    <xf numFmtId="0" fontId="0" fillId="41" borderId="11" xfId="0" applyFill="1" applyBorder="1" applyAlignment="1">
      <alignment/>
    </xf>
    <xf numFmtId="0" fontId="38" fillId="0" borderId="0" xfId="0" applyFont="1" applyAlignment="1">
      <alignment/>
    </xf>
    <xf numFmtId="0" fontId="68" fillId="33" borderId="0" xfId="0" applyFont="1" applyFill="1" applyBorder="1" applyAlignment="1">
      <alignment horizontal="justify" vertical="center" wrapText="1"/>
    </xf>
    <xf numFmtId="0" fontId="68" fillId="33" borderId="15" xfId="0" applyFont="1" applyFill="1" applyBorder="1" applyAlignment="1">
      <alignment horizontal="justify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44" fontId="0" fillId="0" borderId="0" xfId="44" applyFont="1" applyFill="1" applyAlignment="1">
      <alignment vertical="center"/>
    </xf>
    <xf numFmtId="0" fontId="69" fillId="34" borderId="16" xfId="0" applyFont="1" applyFill="1" applyBorder="1" applyAlignment="1">
      <alignment horizontal="center" vertical="top"/>
    </xf>
    <xf numFmtId="173" fontId="59" fillId="0" borderId="0" xfId="0" applyNumberFormat="1" applyFont="1" applyFill="1" applyBorder="1" applyAlignment="1">
      <alignment horizontal="center" vertical="center"/>
    </xf>
    <xf numFmtId="173" fontId="59" fillId="0" borderId="0" xfId="0" applyNumberFormat="1" applyFont="1" applyFill="1" applyBorder="1" applyAlignment="1">
      <alignment horizontal="center"/>
    </xf>
    <xf numFmtId="173" fontId="59" fillId="33" borderId="0" xfId="0" applyNumberFormat="1" applyFont="1" applyFill="1" applyBorder="1" applyAlignment="1">
      <alignment horizontal="center" vertical="center"/>
    </xf>
    <xf numFmtId="173" fontId="59" fillId="33" borderId="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73" fontId="62" fillId="0" borderId="0" xfId="0" applyNumberFormat="1" applyFont="1" applyBorder="1" applyAlignment="1">
      <alignment horizontal="center"/>
    </xf>
    <xf numFmtId="173" fontId="63" fillId="33" borderId="0" xfId="0" applyNumberFormat="1" applyFont="1" applyFill="1" applyAlignment="1">
      <alignment/>
    </xf>
    <xf numFmtId="173" fontId="71" fillId="33" borderId="0" xfId="0" applyNumberFormat="1" applyFont="1" applyFill="1" applyAlignment="1">
      <alignment horizontal="center"/>
    </xf>
    <xf numFmtId="173" fontId="71" fillId="0" borderId="0" xfId="0" applyNumberFormat="1" applyFont="1" applyAlignment="1">
      <alignment horizontal="center"/>
    </xf>
    <xf numFmtId="173" fontId="56" fillId="33" borderId="0" xfId="0" applyNumberFormat="1" applyFont="1" applyFill="1" applyAlignment="1">
      <alignment horizontal="center"/>
    </xf>
    <xf numFmtId="173" fontId="56" fillId="0" borderId="0" xfId="0" applyNumberFormat="1" applyFont="1" applyAlignment="1">
      <alignment horizontal="center"/>
    </xf>
    <xf numFmtId="173" fontId="62" fillId="0" borderId="0" xfId="0" applyNumberFormat="1" applyFont="1" applyAlignment="1">
      <alignment horizontal="center"/>
    </xf>
    <xf numFmtId="0" fontId="61" fillId="0" borderId="0" xfId="0" applyFont="1" applyFill="1" applyBorder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top" wrapText="1"/>
    </xf>
    <xf numFmtId="0" fontId="59" fillId="6" borderId="0" xfId="0" applyFont="1" applyFill="1" applyAlignment="1">
      <alignment horizontal="center" vertical="top" wrapText="1"/>
    </xf>
    <xf numFmtId="173" fontId="59" fillId="0" borderId="0" xfId="0" applyNumberFormat="1" applyFont="1" applyAlignment="1">
      <alignment horizontal="center" vertical="center" wrapText="1"/>
    </xf>
    <xf numFmtId="6" fontId="59" fillId="0" borderId="0" xfId="0" applyNumberFormat="1" applyFont="1" applyBorder="1" applyAlignment="1">
      <alignment horizontal="center" vertical="center"/>
    </xf>
    <xf numFmtId="0" fontId="75" fillId="0" borderId="0" xfId="0" applyFont="1" applyAlignment="1">
      <alignment wrapText="1"/>
    </xf>
    <xf numFmtId="0" fontId="56" fillId="0" borderId="0" xfId="0" applyFont="1" applyAlignment="1">
      <alignment vertical="center"/>
    </xf>
    <xf numFmtId="0" fontId="61" fillId="0" borderId="10" xfId="0" applyNumberFormat="1" applyFont="1" applyFill="1" applyBorder="1" applyAlignment="1">
      <alignment vertical="center" wrapText="1"/>
    </xf>
    <xf numFmtId="0" fontId="62" fillId="33" borderId="11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/>
    </xf>
    <xf numFmtId="0" fontId="68" fillId="33" borderId="11" xfId="0" applyNumberFormat="1" applyFont="1" applyFill="1" applyBorder="1" applyAlignment="1">
      <alignment horizontal="center" vertical="center" wrapText="1"/>
    </xf>
    <xf numFmtId="0" fontId="68" fillId="0" borderId="11" xfId="0" applyNumberFormat="1" applyFont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/>
    </xf>
    <xf numFmtId="0" fontId="0" fillId="33" borderId="11" xfId="0" applyNumberFormat="1" applyFill="1" applyBorder="1" applyAlignment="1">
      <alignment/>
    </xf>
    <xf numFmtId="0" fontId="0" fillId="0" borderId="11" xfId="0" applyNumberFormat="1" applyBorder="1" applyAlignment="1">
      <alignment/>
    </xf>
    <xf numFmtId="0" fontId="60" fillId="0" borderId="11" xfId="0" applyNumberFormat="1" applyFont="1" applyBorder="1" applyAlignment="1">
      <alignment horizontal="center" vertical="center"/>
    </xf>
    <xf numFmtId="0" fontId="69" fillId="35" borderId="12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/>
    </xf>
    <xf numFmtId="173" fontId="59" fillId="0" borderId="11" xfId="0" applyNumberFormat="1" applyFont="1" applyBorder="1" applyAlignment="1">
      <alignment horizontal="center" vertical="center" wrapText="1"/>
    </xf>
    <xf numFmtId="6" fontId="68" fillId="0" borderId="18" xfId="0" applyNumberFormat="1" applyFont="1" applyBorder="1" applyAlignment="1">
      <alignment horizontal="justify" vertical="center" wrapText="1"/>
    </xf>
    <xf numFmtId="0" fontId="68" fillId="0" borderId="18" xfId="0" applyFont="1" applyBorder="1" applyAlignment="1">
      <alignment horizontal="justify" vertical="center" wrapText="1"/>
    </xf>
    <xf numFmtId="0" fontId="69" fillId="34" borderId="16" xfId="0" applyFont="1" applyFill="1" applyBorder="1" applyAlignment="1">
      <alignment horizontal="center" vertical="center"/>
    </xf>
    <xf numFmtId="173" fontId="59" fillId="0" borderId="0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3" fontId="62" fillId="0" borderId="0" xfId="0" applyNumberFormat="1" applyFont="1" applyBorder="1" applyAlignment="1">
      <alignment horizontal="center" vertical="center" wrapText="1"/>
    </xf>
    <xf numFmtId="0" fontId="69" fillId="35" borderId="17" xfId="0" applyNumberFormat="1" applyFont="1" applyFill="1" applyBorder="1" applyAlignment="1">
      <alignment horizontal="center" vertical="top"/>
    </xf>
    <xf numFmtId="0" fontId="69" fillId="35" borderId="12" xfId="0" applyNumberFormat="1" applyFont="1" applyFill="1" applyBorder="1" applyAlignment="1">
      <alignment horizontal="center" vertical="center"/>
    </xf>
    <xf numFmtId="0" fontId="77" fillId="35" borderId="16" xfId="0" applyFont="1" applyFill="1" applyBorder="1" applyAlignment="1">
      <alignment/>
    </xf>
    <xf numFmtId="0" fontId="69" fillId="34" borderId="0" xfId="0" applyFont="1" applyFill="1" applyBorder="1" applyAlignment="1">
      <alignment horizontal="center" vertical="center"/>
    </xf>
    <xf numFmtId="0" fontId="69" fillId="40" borderId="0" xfId="0" applyFont="1" applyFill="1" applyAlignment="1">
      <alignment horizontal="center" vertical="top"/>
    </xf>
    <xf numFmtId="0" fontId="61" fillId="0" borderId="15" xfId="0" applyFont="1" applyFill="1" applyBorder="1" applyAlignment="1">
      <alignment wrapText="1"/>
    </xf>
    <xf numFmtId="0" fontId="69" fillId="37" borderId="17" xfId="0" applyFont="1" applyFill="1" applyBorder="1" applyAlignment="1">
      <alignment horizontal="center" vertical="top"/>
    </xf>
    <xf numFmtId="0" fontId="69" fillId="39" borderId="18" xfId="0" applyFont="1" applyFill="1" applyBorder="1" applyAlignment="1">
      <alignment horizontal="center" vertical="center"/>
    </xf>
    <xf numFmtId="0" fontId="0" fillId="41" borderId="16" xfId="0" applyFill="1" applyBorder="1" applyAlignment="1">
      <alignment/>
    </xf>
    <xf numFmtId="0" fontId="69" fillId="37" borderId="12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wrapText="1"/>
    </xf>
    <xf numFmtId="6" fontId="59" fillId="33" borderId="0" xfId="0" applyNumberFormat="1" applyFont="1" applyFill="1" applyBorder="1" applyAlignment="1">
      <alignment horizontal="center" vertical="center"/>
    </xf>
    <xf numFmtId="173" fontId="62" fillId="33" borderId="0" xfId="0" applyNumberFormat="1" applyFont="1" applyFill="1" applyBorder="1" applyAlignment="1">
      <alignment horizontal="center" vertical="center"/>
    </xf>
    <xf numFmtId="0" fontId="69" fillId="37" borderId="0" xfId="0" applyFont="1" applyFill="1" applyBorder="1" applyAlignment="1">
      <alignment horizontal="center" vertical="center"/>
    </xf>
    <xf numFmtId="0" fontId="69" fillId="38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6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33" borderId="0" xfId="0" applyFont="1" applyFill="1" applyAlignment="1">
      <alignment/>
    </xf>
    <xf numFmtId="0" fontId="0" fillId="0" borderId="18" xfId="0" applyFill="1" applyBorder="1" applyAlignment="1">
      <alignment vertical="center"/>
    </xf>
    <xf numFmtId="0" fontId="61" fillId="34" borderId="0" xfId="0" applyFont="1" applyFill="1" applyAlignment="1">
      <alignment/>
    </xf>
    <xf numFmtId="0" fontId="61" fillId="0" borderId="21" xfId="0" applyFont="1" applyFill="1" applyBorder="1" applyAlignment="1">
      <alignment vertical="center" wrapText="1"/>
    </xf>
    <xf numFmtId="0" fontId="63" fillId="0" borderId="21" xfId="0" applyFont="1" applyBorder="1" applyAlignment="1">
      <alignment/>
    </xf>
    <xf numFmtId="0" fontId="63" fillId="33" borderId="21" xfId="0" applyFont="1" applyFill="1" applyBorder="1" applyAlignment="1">
      <alignment/>
    </xf>
    <xf numFmtId="0" fontId="62" fillId="0" borderId="21" xfId="0" applyFont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0" borderId="21" xfId="0" applyBorder="1" applyAlignment="1">
      <alignment/>
    </xf>
    <xf numFmtId="0" fontId="0" fillId="34" borderId="21" xfId="0" applyFill="1" applyBorder="1" applyAlignment="1">
      <alignment/>
    </xf>
    <xf numFmtId="0" fontId="59" fillId="0" borderId="0" xfId="0" applyFont="1" applyAlignment="1">
      <alignment horizontal="center"/>
    </xf>
    <xf numFmtId="0" fontId="59" fillId="33" borderId="0" xfId="0" applyFont="1" applyFill="1" applyAlignment="1">
      <alignment horizontal="center"/>
    </xf>
    <xf numFmtId="173" fontId="59" fillId="33" borderId="0" xfId="0" applyNumberFormat="1" applyFont="1" applyFill="1" applyAlignment="1">
      <alignment horizontal="center" vertical="center"/>
    </xf>
    <xf numFmtId="173" fontId="59" fillId="0" borderId="0" xfId="0" applyNumberFormat="1" applyFont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top" wrapText="1"/>
    </xf>
    <xf numFmtId="0" fontId="61" fillId="0" borderId="11" xfId="0" applyFont="1" applyBorder="1" applyAlignment="1">
      <alignment/>
    </xf>
    <xf numFmtId="0" fontId="59" fillId="0" borderId="0" xfId="0" applyFont="1" applyFill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6" fontId="62" fillId="0" borderId="18" xfId="0" applyNumberFormat="1" applyFont="1" applyBorder="1" applyAlignment="1">
      <alignment horizontal="center" vertical="center"/>
    </xf>
    <xf numFmtId="6" fontId="61" fillId="0" borderId="18" xfId="0" applyNumberFormat="1" applyFont="1" applyBorder="1" applyAlignment="1">
      <alignment horizontal="center" vertical="center"/>
    </xf>
    <xf numFmtId="6" fontId="60" fillId="0" borderId="18" xfId="0" applyNumberFormat="1" applyFont="1" applyBorder="1" applyAlignment="1">
      <alignment horizontal="center" vertical="center"/>
    </xf>
    <xf numFmtId="6" fontId="3" fillId="0" borderId="18" xfId="0" applyNumberFormat="1" applyFont="1" applyBorder="1" applyAlignment="1">
      <alignment horizontal="center" vertical="center" wrapText="1"/>
    </xf>
    <xf numFmtId="6" fontId="59" fillId="0" borderId="18" xfId="0" applyNumberFormat="1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/>
    </xf>
    <xf numFmtId="6" fontId="61" fillId="0" borderId="18" xfId="0" applyNumberFormat="1" applyFont="1" applyBorder="1" applyAlignment="1">
      <alignment horizontal="center" vertical="center" wrapText="1"/>
    </xf>
    <xf numFmtId="0" fontId="61" fillId="0" borderId="19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6" fontId="61" fillId="0" borderId="0" xfId="0" applyNumberFormat="1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6" fontId="59" fillId="0" borderId="18" xfId="0" applyNumberFormat="1" applyFont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9" fillId="34" borderId="20" xfId="0" applyFont="1" applyFill="1" applyBorder="1" applyAlignment="1">
      <alignment horizontal="center" vertical="center"/>
    </xf>
    <xf numFmtId="0" fontId="69" fillId="34" borderId="18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top"/>
    </xf>
    <xf numFmtId="0" fontId="56" fillId="0" borderId="0" xfId="0" applyFont="1" applyAlignment="1">
      <alignment vertical="top"/>
    </xf>
    <xf numFmtId="0" fontId="0" fillId="0" borderId="0" xfId="0" applyAlignment="1">
      <alignment vertical="center"/>
    </xf>
    <xf numFmtId="173" fontId="3" fillId="42" borderId="0" xfId="0" applyNumberFormat="1" applyFont="1" applyFill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6"/>
  <sheetViews>
    <sheetView tabSelected="1" workbookViewId="0" topLeftCell="A13">
      <selection activeCell="M4" sqref="M4"/>
    </sheetView>
  </sheetViews>
  <sheetFormatPr defaultColWidth="9.140625" defaultRowHeight="15"/>
  <cols>
    <col min="1" max="1" width="26.8515625" style="0" customWidth="1"/>
    <col min="2" max="2" width="16.28125" style="0" bestFit="1" customWidth="1"/>
    <col min="3" max="3" width="3.00390625" style="0" customWidth="1"/>
    <col min="4" max="4" width="17.140625" style="0" customWidth="1"/>
    <col min="5" max="5" width="3.28125" style="0" customWidth="1"/>
    <col min="6" max="6" width="19.7109375" style="0" hidden="1" customWidth="1"/>
    <col min="7" max="7" width="18.7109375" style="0" customWidth="1"/>
    <col min="8" max="8" width="3.00390625" style="0" customWidth="1"/>
    <col min="9" max="9" width="17.28125" style="0" hidden="1" customWidth="1"/>
    <col min="10" max="10" width="26.421875" style="0" hidden="1" customWidth="1"/>
    <col min="11" max="11" width="18.28125" style="0" customWidth="1"/>
    <col min="12" max="12" width="19.140625" style="0" customWidth="1"/>
    <col min="13" max="13" width="13.00390625" style="0" customWidth="1"/>
    <col min="14" max="14" width="43.7109375" style="0" customWidth="1"/>
    <col min="15" max="15" width="11.57421875" style="0" customWidth="1"/>
    <col min="16" max="16" width="41.421875" style="0" customWidth="1"/>
  </cols>
  <sheetData>
    <row r="1" spans="2:14" ht="21">
      <c r="B1" s="4"/>
      <c r="C1" s="4"/>
      <c r="D1" s="4"/>
      <c r="E1" s="4"/>
      <c r="G1" s="42"/>
      <c r="N1" s="4" t="s">
        <v>270</v>
      </c>
    </row>
    <row r="2" spans="1:9" ht="21">
      <c r="A2" s="4" t="s">
        <v>246</v>
      </c>
      <c r="I2" s="2"/>
    </row>
    <row r="3" spans="1:9" ht="21">
      <c r="A3" s="4"/>
      <c r="I3" s="2"/>
    </row>
    <row r="4" ht="15">
      <c r="A4" s="1"/>
    </row>
    <row r="5" spans="1:16" ht="98.25" customHeight="1">
      <c r="A5" s="6" t="s">
        <v>0</v>
      </c>
      <c r="B5" s="7" t="s">
        <v>1</v>
      </c>
      <c r="C5" s="7"/>
      <c r="D5" s="7" t="s">
        <v>2</v>
      </c>
      <c r="E5" s="7"/>
      <c r="F5" s="7" t="s">
        <v>3</v>
      </c>
      <c r="G5" s="7" t="s">
        <v>112</v>
      </c>
      <c r="H5" s="7"/>
      <c r="I5" s="7" t="s">
        <v>104</v>
      </c>
      <c r="J5" s="7" t="s">
        <v>4</v>
      </c>
      <c r="K5" s="7" t="s">
        <v>139</v>
      </c>
      <c r="L5" s="7" t="s">
        <v>140</v>
      </c>
      <c r="M5" s="7" t="s">
        <v>105</v>
      </c>
      <c r="N5" s="261" t="s">
        <v>231</v>
      </c>
      <c r="O5" s="320"/>
      <c r="P5" s="320"/>
    </row>
    <row r="6" spans="3:13" ht="15">
      <c r="C6" s="5"/>
      <c r="E6" s="5"/>
      <c r="H6" s="5"/>
      <c r="M6" s="3"/>
    </row>
    <row r="7" spans="1:13" ht="21.75" customHeight="1">
      <c r="A7" s="221" t="s">
        <v>106</v>
      </c>
      <c r="C7" s="5"/>
      <c r="E7" s="5"/>
      <c r="H7" s="5"/>
      <c r="M7" s="3"/>
    </row>
    <row r="8" spans="1:13" ht="13.5" customHeight="1" thickBot="1">
      <c r="A8" s="221"/>
      <c r="C8" s="5"/>
      <c r="E8" s="5"/>
      <c r="H8" s="5"/>
      <c r="M8" s="3"/>
    </row>
    <row r="9" spans="1:14" ht="18.75" customHeight="1">
      <c r="A9" s="134" t="s">
        <v>14</v>
      </c>
      <c r="B9" s="62">
        <v>53571</v>
      </c>
      <c r="C9" s="241"/>
      <c r="D9" s="60">
        <v>-84180</v>
      </c>
      <c r="E9" s="241"/>
      <c r="F9" s="62">
        <v>534028</v>
      </c>
      <c r="G9" s="73">
        <v>-286688</v>
      </c>
      <c r="H9" s="31"/>
      <c r="I9" s="49"/>
      <c r="J9" s="49"/>
      <c r="K9" s="60">
        <f>SUM(L9-G9)</f>
        <v>-128540</v>
      </c>
      <c r="L9" s="179">
        <v>-415228</v>
      </c>
      <c r="M9" s="35"/>
      <c r="N9" s="136" t="s">
        <v>259</v>
      </c>
    </row>
    <row r="10" spans="1:14" ht="35.25" customHeight="1" thickBot="1">
      <c r="A10" s="133" t="s">
        <v>15</v>
      </c>
      <c r="B10" s="68"/>
      <c r="C10" s="69"/>
      <c r="D10" s="68"/>
      <c r="E10" s="69"/>
      <c r="F10" s="68"/>
      <c r="G10" s="68"/>
      <c r="H10" s="39"/>
      <c r="I10" s="38"/>
      <c r="J10" s="38"/>
      <c r="K10" s="38"/>
      <c r="L10" s="38"/>
      <c r="M10" s="102" t="s">
        <v>108</v>
      </c>
      <c r="N10" s="258"/>
    </row>
    <row r="11" spans="1:11" ht="15.75" customHeight="1" thickBot="1">
      <c r="A11" s="25"/>
      <c r="B11" s="72"/>
      <c r="C11" s="19"/>
      <c r="D11" s="72"/>
      <c r="E11" s="19"/>
      <c r="F11" s="72"/>
      <c r="G11" s="72"/>
      <c r="H11" s="5"/>
      <c r="K11" s="72"/>
    </row>
    <row r="12" spans="1:14" ht="25.5" customHeight="1">
      <c r="A12" s="45" t="s">
        <v>6</v>
      </c>
      <c r="B12" s="63">
        <v>40020</v>
      </c>
      <c r="C12" s="61"/>
      <c r="D12" s="63">
        <v>281440</v>
      </c>
      <c r="E12" s="61"/>
      <c r="F12" s="62">
        <v>2099103</v>
      </c>
      <c r="G12" s="63">
        <v>27332</v>
      </c>
      <c r="H12" s="46"/>
      <c r="I12" s="32">
        <v>-88300</v>
      </c>
      <c r="J12" s="32">
        <v>-63000</v>
      </c>
      <c r="K12" s="60">
        <f>SUM(L12-G12)</f>
        <v>-283032</v>
      </c>
      <c r="L12" s="60">
        <v>-255700</v>
      </c>
      <c r="M12" s="44"/>
      <c r="N12" s="265" t="s">
        <v>249</v>
      </c>
    </row>
    <row r="13" spans="1:14" ht="29.25" customHeight="1">
      <c r="A13" s="36" t="s">
        <v>5</v>
      </c>
      <c r="B13" s="66"/>
      <c r="C13" s="79"/>
      <c r="D13" s="66"/>
      <c r="E13" s="80"/>
      <c r="F13" s="66"/>
      <c r="G13" s="66"/>
      <c r="H13" s="15"/>
      <c r="I13" s="10"/>
      <c r="J13" s="13"/>
      <c r="K13" s="167"/>
      <c r="L13" s="13"/>
      <c r="M13" s="102" t="s">
        <v>108</v>
      </c>
      <c r="N13" s="265" t="s">
        <v>233</v>
      </c>
    </row>
    <row r="14" spans="1:14" ht="33" customHeight="1" thickBot="1">
      <c r="A14" s="37" t="s">
        <v>224</v>
      </c>
      <c r="B14" s="68"/>
      <c r="C14" s="69"/>
      <c r="D14" s="68"/>
      <c r="E14" s="69"/>
      <c r="F14" s="68"/>
      <c r="G14" s="68"/>
      <c r="H14" s="47"/>
      <c r="I14" s="40"/>
      <c r="J14" s="38"/>
      <c r="K14" s="68"/>
      <c r="L14" s="38"/>
      <c r="M14" s="41"/>
      <c r="N14" s="136" t="s">
        <v>260</v>
      </c>
    </row>
    <row r="15" spans="1:13" ht="14.25" customHeight="1" thickBot="1">
      <c r="A15" s="306"/>
      <c r="B15" s="138"/>
      <c r="C15" s="139"/>
      <c r="D15" s="138"/>
      <c r="E15" s="139"/>
      <c r="F15" s="138"/>
      <c r="G15" s="161"/>
      <c r="H15" s="140"/>
      <c r="I15" s="141"/>
      <c r="J15" s="141"/>
      <c r="K15" s="138"/>
      <c r="L15" s="141"/>
      <c r="M15" s="141"/>
    </row>
    <row r="16" spans="1:14" ht="22.5" customHeight="1">
      <c r="A16" s="202" t="s">
        <v>114</v>
      </c>
      <c r="B16" s="211"/>
      <c r="C16" s="305"/>
      <c r="D16" s="211"/>
      <c r="E16" s="305"/>
      <c r="F16" s="211"/>
      <c r="G16" s="304"/>
      <c r="H16" s="305"/>
      <c r="I16" s="211"/>
      <c r="J16" s="211"/>
      <c r="K16" s="321"/>
      <c r="L16" s="211"/>
      <c r="M16" s="307"/>
      <c r="N16" s="265" t="s">
        <v>262</v>
      </c>
    </row>
    <row r="17" spans="1:14" ht="30.75" customHeight="1">
      <c r="A17" s="203" t="s">
        <v>5</v>
      </c>
      <c r="B17" s="176">
        <v>91514</v>
      </c>
      <c r="C17" s="317"/>
      <c r="D17" s="176">
        <v>125471</v>
      </c>
      <c r="E17" s="317"/>
      <c r="F17" s="176"/>
      <c r="G17" s="318">
        <v>104806</v>
      </c>
      <c r="H17" s="316"/>
      <c r="I17" s="315"/>
      <c r="J17" s="315"/>
      <c r="K17" s="75">
        <f>SUM(L17-G17)</f>
        <v>-63749</v>
      </c>
      <c r="L17" s="176">
        <v>41057</v>
      </c>
      <c r="M17" s="102" t="s">
        <v>108</v>
      </c>
      <c r="N17" s="259" t="s">
        <v>261</v>
      </c>
    </row>
    <row r="18" spans="1:14" ht="28.5" customHeight="1">
      <c r="A18" s="308" t="s">
        <v>247</v>
      </c>
      <c r="B18" s="309"/>
      <c r="C18" s="310"/>
      <c r="D18" s="309"/>
      <c r="E18" s="310"/>
      <c r="F18" s="309"/>
      <c r="G18" s="311"/>
      <c r="H18" s="312"/>
      <c r="I18" s="313"/>
      <c r="J18" s="313"/>
      <c r="K18" s="309"/>
      <c r="L18" s="313"/>
      <c r="M18" s="314"/>
      <c r="N18" s="265" t="s">
        <v>259</v>
      </c>
    </row>
    <row r="19" spans="1:11" ht="14.25" customHeight="1" thickBot="1">
      <c r="A19" s="200"/>
      <c r="B19" s="72"/>
      <c r="C19" s="19"/>
      <c r="D19" s="72"/>
      <c r="E19" s="19"/>
      <c r="F19" s="72"/>
      <c r="G19" s="67"/>
      <c r="H19" s="5"/>
      <c r="K19" s="72"/>
    </row>
    <row r="20" spans="1:14" ht="18" customHeight="1">
      <c r="A20" s="45" t="s">
        <v>16</v>
      </c>
      <c r="B20" s="60">
        <v>-8227</v>
      </c>
      <c r="C20" s="241"/>
      <c r="D20" s="60">
        <v>-146910</v>
      </c>
      <c r="E20" s="74"/>
      <c r="F20" s="62">
        <v>1698231</v>
      </c>
      <c r="G20" s="73">
        <v>-270182</v>
      </c>
      <c r="H20" s="31"/>
      <c r="I20" s="34">
        <v>0</v>
      </c>
      <c r="J20" s="32">
        <v>-287400</v>
      </c>
      <c r="K20" s="63">
        <f>SUM(L20-G20)</f>
        <v>5044</v>
      </c>
      <c r="L20" s="60">
        <v>-265138</v>
      </c>
      <c r="M20" s="44"/>
      <c r="N20" s="265" t="s">
        <v>266</v>
      </c>
    </row>
    <row r="21" spans="1:13" ht="31.5" customHeight="1" thickBot="1">
      <c r="A21" s="37" t="s">
        <v>17</v>
      </c>
      <c r="B21" s="85"/>
      <c r="C21" s="86"/>
      <c r="D21" s="70"/>
      <c r="E21" s="240"/>
      <c r="F21" s="71"/>
      <c r="G21" s="68"/>
      <c r="H21" s="39"/>
      <c r="I21" s="38"/>
      <c r="J21" s="38"/>
      <c r="K21" s="38"/>
      <c r="L21" s="38"/>
      <c r="M21" s="244" t="s">
        <v>108</v>
      </c>
    </row>
    <row r="22" spans="1:11" ht="14.25" customHeight="1" thickBot="1">
      <c r="A22" s="243"/>
      <c r="B22" s="72"/>
      <c r="C22" s="19"/>
      <c r="D22" s="72"/>
      <c r="E22" s="19"/>
      <c r="F22" s="72"/>
      <c r="G22" s="67"/>
      <c r="H22" s="5"/>
      <c r="K22" s="72"/>
    </row>
    <row r="23" spans="1:14" ht="18" customHeight="1">
      <c r="A23" s="45" t="s">
        <v>19</v>
      </c>
      <c r="B23" s="60">
        <v>-24604</v>
      </c>
      <c r="C23" s="241"/>
      <c r="D23" s="60">
        <v>-78885</v>
      </c>
      <c r="E23" s="74"/>
      <c r="F23" s="62">
        <v>278084</v>
      </c>
      <c r="G23" s="73">
        <v>-81309</v>
      </c>
      <c r="H23" s="31"/>
      <c r="I23" s="49"/>
      <c r="J23" s="107" t="s">
        <v>99</v>
      </c>
      <c r="K23" s="63">
        <f>SUM(L23-G23)</f>
        <v>11984</v>
      </c>
      <c r="L23" s="111">
        <v>-69325</v>
      </c>
      <c r="M23" s="44"/>
      <c r="N23" s="265" t="s">
        <v>259</v>
      </c>
    </row>
    <row r="24" spans="1:14" ht="29.25" customHeight="1" thickBot="1">
      <c r="A24" s="37" t="s">
        <v>20</v>
      </c>
      <c r="B24" s="90"/>
      <c r="C24" s="242"/>
      <c r="D24" s="90"/>
      <c r="E24" s="92"/>
      <c r="F24" s="87"/>
      <c r="G24" s="68"/>
      <c r="H24" s="39"/>
      <c r="I24" s="38"/>
      <c r="J24" s="38"/>
      <c r="K24" s="38"/>
      <c r="L24" s="38"/>
      <c r="M24" s="244" t="s">
        <v>108</v>
      </c>
      <c r="N24" s="258"/>
    </row>
    <row r="25" spans="1:11" ht="15.75" customHeight="1" thickBot="1">
      <c r="A25" s="243"/>
      <c r="B25" s="72"/>
      <c r="C25" s="19"/>
      <c r="D25" s="72"/>
      <c r="E25" s="19"/>
      <c r="F25" s="72"/>
      <c r="G25" s="67"/>
      <c r="H25" s="5"/>
      <c r="K25" s="72"/>
    </row>
    <row r="26" spans="1:14" ht="18" customHeight="1">
      <c r="A26" s="45" t="s">
        <v>23</v>
      </c>
      <c r="B26" s="60">
        <v>-878305</v>
      </c>
      <c r="C26" s="241"/>
      <c r="D26" s="60">
        <v>-893824</v>
      </c>
      <c r="E26" s="74"/>
      <c r="F26" s="62">
        <v>1062880</v>
      </c>
      <c r="G26" s="108">
        <v>-772110</v>
      </c>
      <c r="H26" s="31"/>
      <c r="I26" s="49"/>
      <c r="J26" s="43">
        <v>-844000</v>
      </c>
      <c r="K26" s="60">
        <f>SUM(L26-G26)</f>
        <v>-92089</v>
      </c>
      <c r="L26" s="73">
        <v>-864199</v>
      </c>
      <c r="M26" s="44"/>
      <c r="N26" s="265" t="s">
        <v>263</v>
      </c>
    </row>
    <row r="27" spans="1:13" ht="31.5" customHeight="1" thickBot="1">
      <c r="A27" s="37" t="s">
        <v>17</v>
      </c>
      <c r="B27" s="68"/>
      <c r="C27" s="69"/>
      <c r="D27" s="68"/>
      <c r="E27" s="69"/>
      <c r="F27" s="68"/>
      <c r="G27" s="68"/>
      <c r="H27" s="39"/>
      <c r="I27" s="38"/>
      <c r="J27" s="38"/>
      <c r="K27" s="38"/>
      <c r="L27" s="38"/>
      <c r="M27" s="244" t="s">
        <v>108</v>
      </c>
    </row>
    <row r="28" spans="1:11" ht="15.75" customHeight="1" thickBot="1">
      <c r="A28" s="243"/>
      <c r="B28" s="72"/>
      <c r="C28" s="19"/>
      <c r="D28" s="72"/>
      <c r="E28" s="19"/>
      <c r="F28" s="72"/>
      <c r="G28" s="67"/>
      <c r="H28" s="5"/>
      <c r="K28" s="72"/>
    </row>
    <row r="29" spans="1:14" ht="19.5" customHeight="1">
      <c r="A29" s="45" t="s">
        <v>24</v>
      </c>
      <c r="B29" s="63">
        <v>395564</v>
      </c>
      <c r="C29" s="110"/>
      <c r="D29" s="63">
        <v>104386</v>
      </c>
      <c r="E29" s="61"/>
      <c r="F29" s="111">
        <v>3891725</v>
      </c>
      <c r="G29" s="111">
        <v>-161546</v>
      </c>
      <c r="H29" s="31"/>
      <c r="I29" s="49"/>
      <c r="J29" s="107" t="s">
        <v>99</v>
      </c>
      <c r="K29" s="60">
        <f>SUM(L29-G29)</f>
        <v>-66957</v>
      </c>
      <c r="L29" s="181">
        <v>-228503</v>
      </c>
      <c r="M29" s="44"/>
      <c r="N29" s="265" t="s">
        <v>266</v>
      </c>
    </row>
    <row r="30" spans="1:13" ht="32.25" customHeight="1" thickBot="1">
      <c r="A30" s="37" t="s">
        <v>17</v>
      </c>
      <c r="B30" s="68"/>
      <c r="C30" s="69"/>
      <c r="D30" s="68"/>
      <c r="E30" s="69"/>
      <c r="F30" s="68"/>
      <c r="G30" s="68"/>
      <c r="H30" s="39"/>
      <c r="I30" s="38"/>
      <c r="J30" s="38"/>
      <c r="K30" s="38"/>
      <c r="L30" s="38"/>
      <c r="M30" s="244" t="s">
        <v>108</v>
      </c>
    </row>
    <row r="31" spans="1:11" ht="15.75" customHeight="1" thickBot="1">
      <c r="A31" s="243"/>
      <c r="B31" s="72"/>
      <c r="C31" s="19"/>
      <c r="D31" s="72"/>
      <c r="E31" s="19"/>
      <c r="F31" s="72"/>
      <c r="G31" s="67"/>
      <c r="H31" s="5"/>
      <c r="K31" s="72"/>
    </row>
    <row r="32" spans="1:14" ht="20.25" customHeight="1">
      <c r="A32" s="45" t="s">
        <v>25</v>
      </c>
      <c r="B32" s="60">
        <v>-101095</v>
      </c>
      <c r="C32" s="110"/>
      <c r="D32" s="60">
        <v>-170507</v>
      </c>
      <c r="E32" s="74"/>
      <c r="F32" s="62">
        <v>512022</v>
      </c>
      <c r="G32" s="108">
        <v>-138481</v>
      </c>
      <c r="H32" s="31"/>
      <c r="I32" s="49"/>
      <c r="J32" s="107" t="s">
        <v>99</v>
      </c>
      <c r="K32" s="60">
        <f>SUM(L32-G32)</f>
        <v>-54686</v>
      </c>
      <c r="L32" s="181">
        <v>-193167</v>
      </c>
      <c r="M32" s="44"/>
      <c r="N32" s="136" t="s">
        <v>259</v>
      </c>
    </row>
    <row r="33" spans="1:14" ht="27.75" customHeight="1" thickBot="1">
      <c r="A33" s="37" t="s">
        <v>11</v>
      </c>
      <c r="B33" s="85"/>
      <c r="C33" s="113"/>
      <c r="D33" s="85"/>
      <c r="E33" s="114"/>
      <c r="F33" s="115"/>
      <c r="G33" s="68"/>
      <c r="H33" s="39"/>
      <c r="I33" s="38"/>
      <c r="J33" s="38"/>
      <c r="K33" s="38"/>
      <c r="L33" s="38"/>
      <c r="M33" s="280" t="s">
        <v>108</v>
      </c>
      <c r="N33" s="260"/>
    </row>
    <row r="34" spans="1:11" ht="16.5" thickBot="1">
      <c r="A34" s="200"/>
      <c r="B34" s="88"/>
      <c r="C34" s="84"/>
      <c r="D34" s="64"/>
      <c r="E34" s="81"/>
      <c r="F34" s="72"/>
      <c r="G34" s="72"/>
      <c r="H34" s="5"/>
      <c r="K34" s="72"/>
    </row>
    <row r="35" spans="1:14" ht="20.25" customHeight="1">
      <c r="A35" s="45" t="s">
        <v>27</v>
      </c>
      <c r="B35" s="63">
        <v>60616</v>
      </c>
      <c r="C35" s="241"/>
      <c r="D35" s="60">
        <v>-77985</v>
      </c>
      <c r="E35" s="74"/>
      <c r="F35" s="62">
        <v>593891</v>
      </c>
      <c r="G35" s="73">
        <v>-200835</v>
      </c>
      <c r="H35" s="31"/>
      <c r="I35" s="49"/>
      <c r="J35" s="107" t="s">
        <v>99</v>
      </c>
      <c r="K35" s="60">
        <f>SUM(L35-G35)</f>
        <v>-33530</v>
      </c>
      <c r="L35" s="181">
        <v>-234365</v>
      </c>
      <c r="M35" s="44"/>
      <c r="N35" s="136" t="s">
        <v>259</v>
      </c>
    </row>
    <row r="36" spans="1:14" ht="27" thickBot="1">
      <c r="A36" s="37" t="s">
        <v>11</v>
      </c>
      <c r="B36" s="68"/>
      <c r="C36" s="69"/>
      <c r="D36" s="68"/>
      <c r="E36" s="69"/>
      <c r="F36" s="68"/>
      <c r="G36" s="68"/>
      <c r="H36" s="39"/>
      <c r="I36" s="38"/>
      <c r="J36" s="38"/>
      <c r="K36" s="38"/>
      <c r="L36" s="38"/>
      <c r="M36" s="244" t="s">
        <v>108</v>
      </c>
      <c r="N36" s="260"/>
    </row>
    <row r="37" spans="1:11" ht="12.75" customHeight="1" thickBot="1">
      <c r="A37" s="200"/>
      <c r="B37" s="88"/>
      <c r="C37" s="84"/>
      <c r="D37" s="64"/>
      <c r="E37" s="239"/>
      <c r="F37" s="72"/>
      <c r="G37" s="72"/>
      <c r="H37" s="5"/>
      <c r="K37" s="72"/>
    </row>
    <row r="38" spans="1:14" ht="20.25" customHeight="1">
      <c r="A38" s="30" t="s">
        <v>7</v>
      </c>
      <c r="B38" s="60">
        <v>-404906</v>
      </c>
      <c r="C38" s="89"/>
      <c r="D38" s="60">
        <v>-459556</v>
      </c>
      <c r="E38" s="74"/>
      <c r="F38" s="62">
        <v>5301650</v>
      </c>
      <c r="G38" s="60">
        <v>-1115842</v>
      </c>
      <c r="H38" s="51"/>
      <c r="I38" s="49"/>
      <c r="J38" s="52" t="s">
        <v>99</v>
      </c>
      <c r="K38" s="60">
        <f>SUM(L38-G38)</f>
        <v>-265315</v>
      </c>
      <c r="L38" s="170">
        <v>-1381157</v>
      </c>
      <c r="M38" s="44"/>
      <c r="N38" s="265" t="s">
        <v>249</v>
      </c>
    </row>
    <row r="39" spans="1:14" ht="30" customHeight="1">
      <c r="A39" s="36" t="s">
        <v>5</v>
      </c>
      <c r="B39" s="75"/>
      <c r="C39" s="18"/>
      <c r="D39" s="75"/>
      <c r="E39" s="76"/>
      <c r="F39" s="77"/>
      <c r="G39" s="66"/>
      <c r="H39" s="16" t="s">
        <v>143</v>
      </c>
      <c r="I39" s="12"/>
      <c r="J39" s="11"/>
      <c r="K39" s="66"/>
      <c r="L39" s="11"/>
      <c r="M39" s="102" t="s">
        <v>108</v>
      </c>
      <c r="N39" s="259" t="s">
        <v>233</v>
      </c>
    </row>
    <row r="40" spans="1:14" ht="30.75" customHeight="1" thickBot="1">
      <c r="A40" s="37" t="s">
        <v>9</v>
      </c>
      <c r="B40" s="90"/>
      <c r="C40" s="91"/>
      <c r="D40" s="90"/>
      <c r="E40" s="92"/>
      <c r="F40" s="87"/>
      <c r="G40" s="93"/>
      <c r="H40" s="53"/>
      <c r="I40" s="54"/>
      <c r="J40" s="38"/>
      <c r="K40" s="68"/>
      <c r="L40" s="38"/>
      <c r="M40" s="41"/>
      <c r="N40" s="265" t="s">
        <v>260</v>
      </c>
    </row>
    <row r="41" spans="1:13" ht="15.75" customHeight="1" thickBot="1">
      <c r="A41" s="201"/>
      <c r="B41" s="157"/>
      <c r="C41" s="158"/>
      <c r="D41" s="157"/>
      <c r="E41" s="159"/>
      <c r="F41" s="160"/>
      <c r="G41" s="161"/>
      <c r="H41" s="162"/>
      <c r="I41" s="163"/>
      <c r="J41" s="164"/>
      <c r="K41" s="144"/>
      <c r="L41" s="164"/>
      <c r="M41" s="165"/>
    </row>
    <row r="42" spans="1:14" ht="27" customHeight="1">
      <c r="A42" s="202" t="s">
        <v>137</v>
      </c>
      <c r="B42" s="166">
        <v>186848</v>
      </c>
      <c r="C42" s="16"/>
      <c r="D42" s="166">
        <v>124605</v>
      </c>
      <c r="E42" s="153"/>
      <c r="F42" s="154"/>
      <c r="G42" s="99">
        <v>206276</v>
      </c>
      <c r="H42" s="16"/>
      <c r="I42" s="12"/>
      <c r="J42" s="156"/>
      <c r="K42" s="63">
        <f>SUM(L42-G42)</f>
        <v>24889</v>
      </c>
      <c r="L42" s="262">
        <v>231165</v>
      </c>
      <c r="M42" s="44"/>
      <c r="N42" s="265" t="s">
        <v>249</v>
      </c>
    </row>
    <row r="43" spans="1:14" ht="29.25" customHeight="1">
      <c r="A43" s="203" t="s">
        <v>5</v>
      </c>
      <c r="B43" s="10"/>
      <c r="C43" s="16"/>
      <c r="D43" s="10"/>
      <c r="E43" s="153"/>
      <c r="F43" s="154"/>
      <c r="G43" s="155"/>
      <c r="H43" s="16"/>
      <c r="I43" s="12"/>
      <c r="J43" s="156"/>
      <c r="K43" s="168"/>
      <c r="L43" s="156"/>
      <c r="M43" s="102" t="s">
        <v>108</v>
      </c>
      <c r="N43" s="259" t="s">
        <v>233</v>
      </c>
    </row>
    <row r="44" spans="1:14" ht="33" customHeight="1" thickBot="1">
      <c r="A44" s="29" t="s">
        <v>138</v>
      </c>
      <c r="B44" s="10"/>
      <c r="C44" s="16"/>
      <c r="D44" s="10"/>
      <c r="E44" s="153"/>
      <c r="F44" s="154"/>
      <c r="G44" s="155"/>
      <c r="H44" s="16"/>
      <c r="I44" s="12"/>
      <c r="J44" s="156"/>
      <c r="K44" s="168"/>
      <c r="L44" s="156"/>
      <c r="M44" s="41"/>
      <c r="N44" s="265" t="s">
        <v>259</v>
      </c>
    </row>
    <row r="45" spans="1:13" ht="13.5" customHeight="1" thickBot="1">
      <c r="A45" s="152"/>
      <c r="B45" s="229"/>
      <c r="C45" s="162"/>
      <c r="D45" s="229"/>
      <c r="E45" s="230"/>
      <c r="F45" s="231"/>
      <c r="G45" s="232"/>
      <c r="H45" s="162"/>
      <c r="I45" s="163"/>
      <c r="J45" s="233"/>
      <c r="K45" s="234"/>
      <c r="L45" s="233"/>
      <c r="M45" s="249"/>
    </row>
    <row r="46" spans="1:14" ht="29.25" customHeight="1">
      <c r="A46" s="55" t="s">
        <v>8</v>
      </c>
      <c r="B46" s="63">
        <v>172228</v>
      </c>
      <c r="C46" s="89"/>
      <c r="D46" s="62">
        <v>33542</v>
      </c>
      <c r="E46" s="74"/>
      <c r="F46" s="62">
        <v>3168025</v>
      </c>
      <c r="G46" s="60">
        <v>-24462</v>
      </c>
      <c r="H46" s="51"/>
      <c r="I46" s="49"/>
      <c r="J46" s="52" t="s">
        <v>99</v>
      </c>
      <c r="K46" s="60">
        <f>SUM(L46-G46)</f>
        <v>-9874</v>
      </c>
      <c r="L46" s="170">
        <v>-34336</v>
      </c>
      <c r="M46" s="44"/>
      <c r="N46" s="265" t="s">
        <v>249</v>
      </c>
    </row>
    <row r="47" spans="1:14" ht="30" customHeight="1">
      <c r="A47" s="56" t="s">
        <v>5</v>
      </c>
      <c r="B47" s="66"/>
      <c r="C47" s="81"/>
      <c r="D47" s="66"/>
      <c r="E47" s="81"/>
      <c r="F47" s="66"/>
      <c r="G47" s="67"/>
      <c r="H47" s="9"/>
      <c r="I47" s="11"/>
      <c r="J47" s="11"/>
      <c r="K47" s="66"/>
      <c r="L47" s="11"/>
      <c r="M47" s="102" t="s">
        <v>108</v>
      </c>
      <c r="N47" s="259" t="s">
        <v>233</v>
      </c>
    </row>
    <row r="48" spans="1:14" ht="30" customHeight="1" thickBot="1">
      <c r="A48" s="57" t="s">
        <v>9</v>
      </c>
      <c r="B48" s="94"/>
      <c r="C48" s="78"/>
      <c r="D48" s="71"/>
      <c r="E48" s="78"/>
      <c r="F48" s="71"/>
      <c r="G48" s="68"/>
      <c r="H48" s="50"/>
      <c r="I48" s="58"/>
      <c r="J48" s="38"/>
      <c r="K48" s="68"/>
      <c r="L48" s="38"/>
      <c r="M48" s="41"/>
      <c r="N48" s="265" t="s">
        <v>260</v>
      </c>
    </row>
    <row r="49" spans="1:13" ht="10.5" customHeight="1" thickBot="1">
      <c r="A49" s="28"/>
      <c r="B49" s="95"/>
      <c r="C49" s="81"/>
      <c r="D49" s="65"/>
      <c r="E49" s="81"/>
      <c r="F49" s="65"/>
      <c r="G49" s="72"/>
      <c r="H49" s="9"/>
      <c r="I49" s="14"/>
      <c r="K49" s="72"/>
      <c r="L49" s="141"/>
      <c r="M49" s="141"/>
    </row>
    <row r="50" spans="1:14" ht="21" customHeight="1">
      <c r="A50" s="45" t="s">
        <v>10</v>
      </c>
      <c r="B50" s="60">
        <v>-443978</v>
      </c>
      <c r="C50" s="82"/>
      <c r="D50" s="60">
        <v>-666526</v>
      </c>
      <c r="E50" s="83"/>
      <c r="F50" s="62">
        <v>4150369</v>
      </c>
      <c r="G50" s="60">
        <v>-437048</v>
      </c>
      <c r="H50" s="48"/>
      <c r="I50" s="33">
        <v>91000</v>
      </c>
      <c r="J50" s="32">
        <v>-493900</v>
      </c>
      <c r="K50" s="60">
        <f>SUM(L50-G50)</f>
        <v>-56852</v>
      </c>
      <c r="L50" s="75">
        <v>-493900</v>
      </c>
      <c r="M50" s="204" t="s">
        <v>108</v>
      </c>
      <c r="N50" s="136" t="s">
        <v>259</v>
      </c>
    </row>
    <row r="51" spans="1:14" ht="23.25" customHeight="1" thickBot="1">
      <c r="A51" s="59" t="s">
        <v>11</v>
      </c>
      <c r="B51" s="94"/>
      <c r="C51" s="78"/>
      <c r="D51" s="71"/>
      <c r="E51" s="78"/>
      <c r="F51" s="71"/>
      <c r="G51" s="68"/>
      <c r="H51" s="50"/>
      <c r="I51" s="58"/>
      <c r="J51" s="38"/>
      <c r="K51" s="68"/>
      <c r="L51" s="38"/>
      <c r="M51" s="41"/>
      <c r="N51" s="136"/>
    </row>
    <row r="52" spans="1:13" ht="16.5" customHeight="1" thickBot="1">
      <c r="A52" s="152"/>
      <c r="B52" s="138"/>
      <c r="C52" s="139"/>
      <c r="D52" s="138"/>
      <c r="E52" s="139"/>
      <c r="F52" s="278"/>
      <c r="G52" s="279"/>
      <c r="H52" s="140"/>
      <c r="I52" s="141"/>
      <c r="J52" s="141"/>
      <c r="K52" s="138"/>
      <c r="L52" s="141"/>
      <c r="M52" s="141"/>
    </row>
    <row r="53" spans="1:14" ht="20.25" customHeight="1">
      <c r="A53" s="29" t="s">
        <v>235</v>
      </c>
      <c r="B53" s="281">
        <v>71498</v>
      </c>
      <c r="C53" s="19"/>
      <c r="D53" s="282">
        <v>-59579</v>
      </c>
      <c r="E53" s="19"/>
      <c r="F53" s="65"/>
      <c r="G53" s="283">
        <v>-42940</v>
      </c>
      <c r="H53" s="5"/>
      <c r="K53" s="60">
        <f>SUM(L53-G53)</f>
        <v>-36297</v>
      </c>
      <c r="L53" s="256">
        <v>-79237</v>
      </c>
      <c r="M53" s="44"/>
      <c r="N53" s="265" t="s">
        <v>265</v>
      </c>
    </row>
    <row r="54" spans="1:14" ht="31.5" customHeight="1" thickBot="1">
      <c r="A54" s="29" t="s">
        <v>236</v>
      </c>
      <c r="B54" s="66"/>
      <c r="C54" s="19"/>
      <c r="D54" s="72"/>
      <c r="E54" s="19"/>
      <c r="F54" s="65"/>
      <c r="G54" s="98"/>
      <c r="H54" s="5"/>
      <c r="K54" s="72"/>
      <c r="M54" s="204" t="s">
        <v>108</v>
      </c>
      <c r="N54" s="260"/>
    </row>
    <row r="55" spans="1:14" ht="16.5" customHeight="1" thickBot="1">
      <c r="A55" s="152"/>
      <c r="B55" s="138"/>
      <c r="C55" s="139"/>
      <c r="D55" s="138"/>
      <c r="E55" s="139"/>
      <c r="F55" s="278"/>
      <c r="G55" s="279"/>
      <c r="H55" s="140"/>
      <c r="I55" s="141"/>
      <c r="J55" s="141"/>
      <c r="K55" s="138"/>
      <c r="L55" s="141"/>
      <c r="M55" s="291"/>
      <c r="N55" s="260"/>
    </row>
    <row r="56" spans="1:14" ht="29.25" customHeight="1">
      <c r="A56" s="45" t="s">
        <v>12</v>
      </c>
      <c r="B56" s="63">
        <v>10451</v>
      </c>
      <c r="C56" s="89"/>
      <c r="D56" s="60">
        <v>-1359</v>
      </c>
      <c r="E56" s="61"/>
      <c r="F56" s="62">
        <v>2152682</v>
      </c>
      <c r="G56" s="60">
        <v>-186412</v>
      </c>
      <c r="H56" s="31"/>
      <c r="I56" s="32">
        <v>-238300</v>
      </c>
      <c r="J56" s="32">
        <v>-437400</v>
      </c>
      <c r="K56" s="60">
        <f>SUM(L56-G56)</f>
        <v>-450212</v>
      </c>
      <c r="L56" s="60">
        <v>-636624</v>
      </c>
      <c r="M56" s="44"/>
      <c r="N56" s="265" t="s">
        <v>249</v>
      </c>
    </row>
    <row r="57" spans="1:14" ht="28.5" customHeight="1">
      <c r="A57" s="36" t="s">
        <v>5</v>
      </c>
      <c r="B57" s="99"/>
      <c r="C57" s="18"/>
      <c r="D57" s="75"/>
      <c r="E57" s="97"/>
      <c r="F57" s="77"/>
      <c r="G57" s="67"/>
      <c r="H57" s="8"/>
      <c r="I57" s="11"/>
      <c r="J57" s="11"/>
      <c r="K57" s="66"/>
      <c r="L57" s="11"/>
      <c r="M57" s="102" t="s">
        <v>108</v>
      </c>
      <c r="N57" s="259" t="s">
        <v>233</v>
      </c>
    </row>
    <row r="58" spans="1:14" ht="32.25" customHeight="1" thickBot="1">
      <c r="A58" s="37" t="s">
        <v>13</v>
      </c>
      <c r="B58" s="68"/>
      <c r="C58" s="69"/>
      <c r="D58" s="68"/>
      <c r="E58" s="69"/>
      <c r="F58" s="87"/>
      <c r="G58" s="68"/>
      <c r="H58" s="39"/>
      <c r="I58" s="38"/>
      <c r="J58" s="38"/>
      <c r="K58" s="68"/>
      <c r="L58" s="38"/>
      <c r="M58" s="41"/>
      <c r="N58" s="265" t="s">
        <v>260</v>
      </c>
    </row>
    <row r="59" spans="1:13" ht="16.5" customHeight="1" thickBot="1">
      <c r="A59" s="152"/>
      <c r="B59" s="138"/>
      <c r="C59" s="139"/>
      <c r="D59" s="138"/>
      <c r="E59" s="139"/>
      <c r="F59" s="160"/>
      <c r="G59" s="138"/>
      <c r="H59" s="140"/>
      <c r="I59" s="141"/>
      <c r="J59" s="141"/>
      <c r="K59" s="138"/>
      <c r="L59" s="141"/>
      <c r="M59" s="137"/>
    </row>
    <row r="60" spans="1:14" ht="27.75" customHeight="1">
      <c r="A60" s="29" t="s">
        <v>248</v>
      </c>
      <c r="B60" s="180">
        <v>-29527</v>
      </c>
      <c r="C60" s="319"/>
      <c r="D60" s="217">
        <v>168345</v>
      </c>
      <c r="E60" s="319"/>
      <c r="F60" s="77"/>
      <c r="G60" s="217">
        <v>282958</v>
      </c>
      <c r="H60" s="8"/>
      <c r="I60" s="11"/>
      <c r="J60" s="11"/>
      <c r="K60" s="60">
        <f>SUM(L60-G60)</f>
        <v>-57932</v>
      </c>
      <c r="L60" s="217">
        <v>225026</v>
      </c>
      <c r="M60" s="44"/>
      <c r="N60" s="265" t="s">
        <v>249</v>
      </c>
    </row>
    <row r="61" spans="1:14" ht="36.75" customHeight="1">
      <c r="A61" s="29" t="s">
        <v>5</v>
      </c>
      <c r="B61" s="66"/>
      <c r="C61" s="97"/>
      <c r="D61" s="66"/>
      <c r="E61" s="97"/>
      <c r="F61" s="77"/>
      <c r="G61" s="66"/>
      <c r="H61" s="8"/>
      <c r="I61" s="11"/>
      <c r="J61" s="11"/>
      <c r="K61" s="66"/>
      <c r="L61" s="11"/>
      <c r="M61" s="102" t="s">
        <v>108</v>
      </c>
      <c r="N61" s="259" t="s">
        <v>233</v>
      </c>
    </row>
    <row r="62" spans="1:14" ht="36.75" customHeight="1" thickBot="1">
      <c r="A62" s="29" t="s">
        <v>264</v>
      </c>
      <c r="B62" s="66"/>
      <c r="C62" s="97"/>
      <c r="D62" s="66"/>
      <c r="E62" s="97"/>
      <c r="F62" s="77"/>
      <c r="G62" s="66"/>
      <c r="H62" s="8"/>
      <c r="I62" s="11"/>
      <c r="J62" s="11"/>
      <c r="K62" s="66"/>
      <c r="L62" s="11"/>
      <c r="M62" s="343"/>
      <c r="N62" s="265" t="s">
        <v>259</v>
      </c>
    </row>
    <row r="63" spans="1:13" ht="16.5" customHeight="1" thickBot="1">
      <c r="A63" s="152"/>
      <c r="B63" s="138"/>
      <c r="C63" s="139"/>
      <c r="D63" s="138"/>
      <c r="E63" s="139"/>
      <c r="F63" s="160"/>
      <c r="G63" s="138"/>
      <c r="H63" s="140"/>
      <c r="I63" s="141"/>
      <c r="J63" s="141"/>
      <c r="K63" s="138"/>
      <c r="L63" s="141"/>
      <c r="M63" s="137"/>
    </row>
    <row r="64" spans="1:14" ht="31.5" customHeight="1">
      <c r="A64" s="29" t="s">
        <v>218</v>
      </c>
      <c r="B64" s="217">
        <v>416981</v>
      </c>
      <c r="C64" s="97"/>
      <c r="D64" s="217">
        <v>326520</v>
      </c>
      <c r="E64" s="97"/>
      <c r="F64" s="77"/>
      <c r="G64" s="217">
        <v>420800</v>
      </c>
      <c r="H64" s="8"/>
      <c r="I64" s="11"/>
      <c r="J64" s="11"/>
      <c r="K64" s="75">
        <f>SUM(L64-G64)</f>
        <v>-135143</v>
      </c>
      <c r="L64" s="217">
        <v>285657</v>
      </c>
      <c r="M64" s="219"/>
      <c r="N64" s="265" t="s">
        <v>249</v>
      </c>
    </row>
    <row r="65" spans="1:14" ht="26.25">
      <c r="A65" s="29" t="s">
        <v>5</v>
      </c>
      <c r="B65" s="66"/>
      <c r="C65" s="19"/>
      <c r="D65" s="72"/>
      <c r="E65" s="19"/>
      <c r="F65" s="77"/>
      <c r="G65" s="67"/>
      <c r="H65" s="5"/>
      <c r="M65" s="102" t="s">
        <v>108</v>
      </c>
      <c r="N65" s="259" t="s">
        <v>233</v>
      </c>
    </row>
    <row r="66" spans="1:14" ht="31.5" customHeight="1" thickBot="1">
      <c r="A66" s="29" t="s">
        <v>217</v>
      </c>
      <c r="B66" s="66"/>
      <c r="C66" s="19"/>
      <c r="D66" s="72"/>
      <c r="E66" s="19"/>
      <c r="F66" s="77"/>
      <c r="G66" s="67"/>
      <c r="H66" s="5"/>
      <c r="M66" s="219"/>
      <c r="N66" s="265" t="s">
        <v>259</v>
      </c>
    </row>
    <row r="67" spans="1:13" ht="16.5" thickBot="1">
      <c r="A67" s="220"/>
      <c r="B67" s="138"/>
      <c r="C67" s="139"/>
      <c r="D67" s="138"/>
      <c r="E67" s="139"/>
      <c r="F67" s="138"/>
      <c r="G67" s="138"/>
      <c r="H67" s="140"/>
      <c r="I67" s="141"/>
      <c r="J67" s="141"/>
      <c r="K67" s="141"/>
      <c r="L67" s="141"/>
      <c r="M67" s="141"/>
    </row>
    <row r="68" spans="1:14" ht="27.75" customHeight="1">
      <c r="A68" s="30" t="s">
        <v>34</v>
      </c>
      <c r="B68" s="63">
        <v>12915</v>
      </c>
      <c r="C68" s="96"/>
      <c r="D68" s="60">
        <v>-10472</v>
      </c>
      <c r="E68" s="61"/>
      <c r="F68" s="117">
        <v>1249820</v>
      </c>
      <c r="G68" s="73">
        <v>-100743</v>
      </c>
      <c r="H68" s="31"/>
      <c r="I68" s="49"/>
      <c r="J68" s="116">
        <v>-147695</v>
      </c>
      <c r="K68" s="60">
        <f>SUM(L68-G68)</f>
        <v>-46952</v>
      </c>
      <c r="L68" s="73">
        <v>-147695</v>
      </c>
      <c r="M68" s="44"/>
      <c r="N68" s="136" t="s">
        <v>259</v>
      </c>
    </row>
    <row r="69" spans="1:13" ht="28.5" customHeight="1" thickBot="1">
      <c r="A69" s="37" t="s">
        <v>20</v>
      </c>
      <c r="B69" s="68"/>
      <c r="C69" s="69"/>
      <c r="D69" s="68"/>
      <c r="E69" s="69"/>
      <c r="F69" s="68"/>
      <c r="G69" s="68"/>
      <c r="H69" s="39"/>
      <c r="I69" s="38"/>
      <c r="J69" s="38"/>
      <c r="K69" s="38"/>
      <c r="L69" s="38"/>
      <c r="M69" s="244" t="s">
        <v>108</v>
      </c>
    </row>
    <row r="70" spans="1:13" ht="15.75">
      <c r="A70" s="174"/>
      <c r="B70" s="66"/>
      <c r="C70" s="97"/>
      <c r="D70" s="66"/>
      <c r="E70" s="97"/>
      <c r="F70" s="66"/>
      <c r="G70" s="66"/>
      <c r="H70" s="8"/>
      <c r="I70" s="11"/>
      <c r="J70" s="11"/>
      <c r="K70" s="11"/>
      <c r="L70" s="11"/>
      <c r="M70" s="11"/>
    </row>
    <row r="71" spans="1:13" ht="63">
      <c r="A71" s="22" t="s">
        <v>267</v>
      </c>
      <c r="B71" s="23">
        <f>SUM(B23+B26+B32+B38+B50)</f>
        <v>-1852888</v>
      </c>
      <c r="C71" s="19"/>
      <c r="D71" s="23">
        <f>SUM(D9+D23+D26+D32+D35+D38+D50+D53+D56+D68)</f>
        <v>-2502873</v>
      </c>
      <c r="E71" s="19"/>
      <c r="F71" s="19"/>
      <c r="G71" s="23">
        <f>SUM(G9+G20+G23+G26+G29+G32+G35+G38+G46+G50+G53+G56+G68)</f>
        <v>-3818598</v>
      </c>
      <c r="H71" s="5"/>
      <c r="I71" s="5"/>
      <c r="J71" s="5"/>
      <c r="K71" s="5"/>
      <c r="L71" s="23">
        <f>SUM(L9+L12+L20+L23+L26+L29+L32+L35+L38+L46+L50+L53+L56+L68)</f>
        <v>-5298574</v>
      </c>
      <c r="M71" s="287" t="s">
        <v>108</v>
      </c>
    </row>
    <row r="72" spans="1:13" ht="26.25">
      <c r="A72" s="222"/>
      <c r="B72" s="206"/>
      <c r="C72" s="207"/>
      <c r="D72" s="206"/>
      <c r="E72" s="207"/>
      <c r="F72" s="207"/>
      <c r="G72" s="206"/>
      <c r="H72" s="27"/>
      <c r="I72" s="27"/>
      <c r="J72" s="27"/>
      <c r="K72" s="27"/>
      <c r="L72" s="206"/>
      <c r="M72" s="300"/>
    </row>
    <row r="73" spans="1:13" ht="26.25">
      <c r="A73" s="322" t="s">
        <v>251</v>
      </c>
      <c r="B73" s="206"/>
      <c r="C73" s="207"/>
      <c r="D73" s="206"/>
      <c r="E73" s="207"/>
      <c r="F73" s="207"/>
      <c r="G73" s="206"/>
      <c r="H73" s="27"/>
      <c r="I73" s="27"/>
      <c r="J73" s="27"/>
      <c r="K73" s="27"/>
      <c r="L73" s="206"/>
      <c r="M73" s="300"/>
    </row>
    <row r="74" spans="1:13" ht="27" thickBot="1">
      <c r="A74" s="303"/>
      <c r="B74" s="206"/>
      <c r="C74" s="207"/>
      <c r="D74" s="206"/>
      <c r="E74" s="207"/>
      <c r="F74" s="207"/>
      <c r="G74" s="206"/>
      <c r="H74" s="27"/>
      <c r="I74" s="27"/>
      <c r="J74" s="27"/>
      <c r="K74" s="27"/>
      <c r="L74" s="206"/>
      <c r="M74" s="300"/>
    </row>
    <row r="75" spans="1:13" ht="19.5" customHeight="1" thickBot="1">
      <c r="A75" s="331" t="s">
        <v>256</v>
      </c>
      <c r="B75" s="60">
        <v>-3173467</v>
      </c>
      <c r="C75" s="139"/>
      <c r="D75" s="60">
        <v>-2997944</v>
      </c>
      <c r="E75" s="139"/>
      <c r="F75" s="207"/>
      <c r="G75" s="60">
        <v>-2903342</v>
      </c>
      <c r="H75" s="140"/>
      <c r="I75" s="27"/>
      <c r="J75" s="27"/>
      <c r="K75" s="60">
        <f>SUM(L75-G75)</f>
        <v>-27435</v>
      </c>
      <c r="L75" s="60">
        <v>-2930777</v>
      </c>
      <c r="M75" s="340" t="s">
        <v>108</v>
      </c>
    </row>
    <row r="76" spans="1:13" ht="12" customHeight="1" thickBot="1">
      <c r="A76" s="331"/>
      <c r="B76" s="60"/>
      <c r="C76" s="207"/>
      <c r="D76" s="60"/>
      <c r="E76" s="207"/>
      <c r="F76" s="207"/>
      <c r="G76" s="60"/>
      <c r="H76" s="27"/>
      <c r="I76" s="27"/>
      <c r="J76" s="27"/>
      <c r="K76" s="60"/>
      <c r="L76" s="60"/>
      <c r="M76" s="300"/>
    </row>
    <row r="77" spans="1:13" ht="30" customHeight="1" thickBot="1">
      <c r="A77" s="331" t="s">
        <v>253</v>
      </c>
      <c r="B77" s="324">
        <v>-550895</v>
      </c>
      <c r="C77" s="139"/>
      <c r="D77" s="157">
        <v>-551731</v>
      </c>
      <c r="E77" s="159"/>
      <c r="F77" s="160">
        <v>2605774</v>
      </c>
      <c r="G77" s="157">
        <v>-558406</v>
      </c>
      <c r="H77" s="140"/>
      <c r="I77" s="325">
        <v>52800</v>
      </c>
      <c r="J77" s="326">
        <v>-515700</v>
      </c>
      <c r="K77" s="327">
        <f>SUM(L77-G77)</f>
        <v>42619</v>
      </c>
      <c r="L77" s="324">
        <v>-515787</v>
      </c>
      <c r="M77" s="340" t="s">
        <v>108</v>
      </c>
    </row>
    <row r="78" spans="1:13" ht="12.75" customHeight="1" thickBot="1">
      <c r="A78" s="152"/>
      <c r="B78" s="324"/>
      <c r="C78" s="329"/>
      <c r="D78" s="157"/>
      <c r="E78" s="337"/>
      <c r="F78" s="160"/>
      <c r="G78" s="157"/>
      <c r="H78" s="137"/>
      <c r="I78" s="325"/>
      <c r="J78" s="326"/>
      <c r="K78" s="327"/>
      <c r="L78" s="324"/>
      <c r="M78" s="300"/>
    </row>
    <row r="79" spans="1:13" ht="20.25" customHeight="1" thickBot="1">
      <c r="A79" s="152" t="s">
        <v>252</v>
      </c>
      <c r="B79" s="328">
        <v>73345</v>
      </c>
      <c r="C79" s="139"/>
      <c r="D79" s="328">
        <v>75470</v>
      </c>
      <c r="E79" s="139"/>
      <c r="F79" s="329"/>
      <c r="G79" s="328">
        <v>-3712</v>
      </c>
      <c r="H79" s="140"/>
      <c r="I79" s="137"/>
      <c r="J79" s="137"/>
      <c r="K79" s="327">
        <f>SUM(L79-G79)</f>
        <v>-16638</v>
      </c>
      <c r="L79" s="328">
        <v>-20350</v>
      </c>
      <c r="M79" s="340" t="s">
        <v>108</v>
      </c>
    </row>
    <row r="80" spans="1:13" ht="15" customHeight="1" thickBot="1">
      <c r="A80" s="152"/>
      <c r="B80" s="302"/>
      <c r="C80" s="332"/>
      <c r="D80" s="302"/>
      <c r="E80" s="332"/>
      <c r="F80" s="332"/>
      <c r="G80" s="302"/>
      <c r="H80" s="26"/>
      <c r="I80" s="26"/>
      <c r="J80" s="26"/>
      <c r="K80" s="26"/>
      <c r="L80" s="302"/>
      <c r="M80" s="300"/>
    </row>
    <row r="81" spans="1:13" ht="24.75" customHeight="1" thickBot="1">
      <c r="A81" s="152" t="s">
        <v>254</v>
      </c>
      <c r="B81" s="328">
        <v>-109110</v>
      </c>
      <c r="C81" s="139"/>
      <c r="D81" s="328">
        <v>-157963</v>
      </c>
      <c r="E81" s="139"/>
      <c r="F81" s="329"/>
      <c r="G81" s="328">
        <v>-211838</v>
      </c>
      <c r="H81" s="140"/>
      <c r="I81" s="137"/>
      <c r="J81" s="137"/>
      <c r="K81" s="327">
        <f>SUM(L81-G81)</f>
        <v>-40348</v>
      </c>
      <c r="L81" s="328">
        <v>-252186</v>
      </c>
      <c r="M81" s="340" t="s">
        <v>108</v>
      </c>
    </row>
    <row r="82" spans="1:13" ht="12.75" customHeight="1" thickBot="1">
      <c r="A82" s="152"/>
      <c r="B82" s="206"/>
      <c r="C82" s="207"/>
      <c r="D82" s="206"/>
      <c r="E82" s="207"/>
      <c r="F82" s="207"/>
      <c r="G82" s="206"/>
      <c r="H82" s="27"/>
      <c r="I82" s="27"/>
      <c r="J82" s="27"/>
      <c r="K82" s="27"/>
      <c r="L82" s="206"/>
      <c r="M82" s="300"/>
    </row>
    <row r="83" spans="1:13" ht="29.25" customHeight="1" thickBot="1">
      <c r="A83" s="152" t="s">
        <v>255</v>
      </c>
      <c r="B83" s="60">
        <v>-433607</v>
      </c>
      <c r="C83" s="61"/>
      <c r="D83" s="60">
        <v>-1325121</v>
      </c>
      <c r="E83" s="61"/>
      <c r="F83" s="62">
        <v>5707199</v>
      </c>
      <c r="G83" s="60">
        <v>-1589069</v>
      </c>
      <c r="H83" s="31"/>
      <c r="I83" s="49"/>
      <c r="J83" s="323" t="s">
        <v>99</v>
      </c>
      <c r="K83" s="60">
        <f>SUM(L83-G83)</f>
        <v>-178711</v>
      </c>
      <c r="L83" s="181">
        <v>-1767780</v>
      </c>
      <c r="M83" s="340" t="s">
        <v>108</v>
      </c>
    </row>
    <row r="84" spans="1:13" ht="12.75" customHeight="1" thickBot="1">
      <c r="A84" s="152"/>
      <c r="B84" s="60"/>
      <c r="C84" s="333"/>
      <c r="D84" s="60"/>
      <c r="E84" s="333"/>
      <c r="F84" s="62"/>
      <c r="G84" s="60"/>
      <c r="H84" s="192"/>
      <c r="I84" s="49"/>
      <c r="J84" s="323"/>
      <c r="K84" s="60"/>
      <c r="L84" s="181"/>
      <c r="M84" s="300"/>
    </row>
    <row r="85" spans="1:13" ht="22.5" customHeight="1" thickBot="1">
      <c r="A85" s="152" t="s">
        <v>257</v>
      </c>
      <c r="B85" s="63">
        <v>28600</v>
      </c>
      <c r="C85" s="241"/>
      <c r="D85" s="157">
        <v>-1780</v>
      </c>
      <c r="E85" s="139"/>
      <c r="F85" s="329"/>
      <c r="G85" s="328">
        <v>10518</v>
      </c>
      <c r="H85" s="140"/>
      <c r="I85" s="137"/>
      <c r="J85" s="137"/>
      <c r="K85" s="157">
        <f>SUM(L85-G85)</f>
        <v>-98518</v>
      </c>
      <c r="L85" s="328">
        <v>-88000</v>
      </c>
      <c r="M85" s="340" t="s">
        <v>108</v>
      </c>
    </row>
    <row r="86" spans="1:13" ht="12" customHeight="1" thickBot="1">
      <c r="A86" s="152"/>
      <c r="B86" s="63"/>
      <c r="C86" s="335"/>
      <c r="D86" s="60"/>
      <c r="E86" s="333"/>
      <c r="F86" s="333"/>
      <c r="G86" s="328"/>
      <c r="H86" s="137"/>
      <c r="I86" s="137"/>
      <c r="J86" s="137"/>
      <c r="K86" s="157"/>
      <c r="L86" s="328"/>
      <c r="M86" s="300"/>
    </row>
    <row r="87" spans="1:13" ht="19.5" customHeight="1" thickBot="1">
      <c r="A87" s="152" t="s">
        <v>258</v>
      </c>
      <c r="B87" s="63">
        <v>251516</v>
      </c>
      <c r="C87" s="96"/>
      <c r="D87" s="63">
        <v>114123</v>
      </c>
      <c r="E87" s="139"/>
      <c r="F87" s="62">
        <v>1727313</v>
      </c>
      <c r="G87" s="157">
        <v>-18666</v>
      </c>
      <c r="H87" s="140"/>
      <c r="I87" s="330">
        <v>47000</v>
      </c>
      <c r="J87" s="231">
        <v>19000</v>
      </c>
      <c r="K87" s="327">
        <f>SUM(L87-G87)</f>
        <v>37685</v>
      </c>
      <c r="L87" s="160">
        <v>19019</v>
      </c>
      <c r="M87" s="340" t="s">
        <v>108</v>
      </c>
    </row>
    <row r="88" spans="1:13" ht="12.75" customHeight="1" thickBot="1">
      <c r="A88" s="152"/>
      <c r="B88" s="63"/>
      <c r="C88" s="336"/>
      <c r="D88" s="63"/>
      <c r="E88" s="332"/>
      <c r="F88" s="77"/>
      <c r="G88" s="75"/>
      <c r="H88" s="26"/>
      <c r="I88" s="334"/>
      <c r="J88" s="154"/>
      <c r="K88" s="166"/>
      <c r="L88" s="77"/>
      <c r="M88" s="300"/>
    </row>
    <row r="89" spans="1:13" ht="23.25" customHeight="1" thickBot="1">
      <c r="A89" s="152" t="s">
        <v>250</v>
      </c>
      <c r="B89" s="338">
        <v>262612</v>
      </c>
      <c r="C89" s="339"/>
      <c r="D89" s="338">
        <v>50127</v>
      </c>
      <c r="E89" s="139"/>
      <c r="F89" s="329"/>
      <c r="G89" s="328">
        <v>48244</v>
      </c>
      <c r="H89" s="140"/>
      <c r="I89" s="137"/>
      <c r="J89" s="137"/>
      <c r="K89" s="327">
        <f>SUM(L89-G89)</f>
        <v>0</v>
      </c>
      <c r="L89" s="328">
        <v>48244</v>
      </c>
      <c r="M89" s="341" t="s">
        <v>108</v>
      </c>
    </row>
    <row r="90" spans="1:13" ht="14.25" customHeight="1">
      <c r="A90" s="29"/>
      <c r="B90" s="206"/>
      <c r="C90" s="207"/>
      <c r="D90" s="206"/>
      <c r="E90" s="207"/>
      <c r="F90" s="207"/>
      <c r="G90" s="206"/>
      <c r="H90" s="27"/>
      <c r="I90" s="27"/>
      <c r="J90" s="27"/>
      <c r="K90" s="27"/>
      <c r="L90" s="206"/>
      <c r="M90" s="300"/>
    </row>
    <row r="91" spans="1:13" ht="118.5" customHeight="1">
      <c r="A91" s="22" t="s">
        <v>268</v>
      </c>
      <c r="B91" s="23">
        <f>SUM(B75+B77+B81+B83)</f>
        <v>-4267079</v>
      </c>
      <c r="C91" s="19"/>
      <c r="D91" s="23">
        <f>SUM(D75+D77+D81+D83+D85)</f>
        <v>-5034539</v>
      </c>
      <c r="E91" s="19"/>
      <c r="F91" s="19"/>
      <c r="G91" s="23">
        <f>SUM(G75+G77+G79+G81+G83+G87)</f>
        <v>-5285033</v>
      </c>
      <c r="H91" s="5"/>
      <c r="I91" s="5"/>
      <c r="J91" s="5"/>
      <c r="K91" s="5"/>
      <c r="L91" s="23">
        <f>SUM(L75+177+L79+L81+L83+L85)</f>
        <v>-5058916</v>
      </c>
      <c r="M91" s="342"/>
    </row>
    <row r="92" spans="1:13" ht="15.75" customHeight="1">
      <c r="A92" s="303"/>
      <c r="B92" s="206"/>
      <c r="C92" s="207"/>
      <c r="D92" s="206"/>
      <c r="E92" s="207"/>
      <c r="F92" s="207"/>
      <c r="G92" s="206"/>
      <c r="H92" s="27"/>
      <c r="I92" s="27"/>
      <c r="J92" s="27"/>
      <c r="K92" s="27"/>
      <c r="L92" s="206"/>
      <c r="M92" s="300"/>
    </row>
    <row r="93" spans="1:13" ht="74.25" customHeight="1">
      <c r="A93" s="22" t="s">
        <v>269</v>
      </c>
      <c r="B93" s="23">
        <f>SUM(B71+B91)</f>
        <v>-6119967</v>
      </c>
      <c r="C93" s="19"/>
      <c r="D93" s="23">
        <f>SUM(D71+D91)</f>
        <v>-7537412</v>
      </c>
      <c r="E93" s="19"/>
      <c r="F93" s="19"/>
      <c r="G93" s="23">
        <f>SUM(G71+G91)</f>
        <v>-9103631</v>
      </c>
      <c r="H93" s="5"/>
      <c r="I93" s="5"/>
      <c r="J93" s="5"/>
      <c r="K93" s="5"/>
      <c r="L93" s="23">
        <f>SUM(L71+L91)</f>
        <v>-10357490</v>
      </c>
      <c r="M93" s="287" t="s">
        <v>108</v>
      </c>
    </row>
    <row r="94" spans="1:8" ht="9" customHeight="1">
      <c r="A94" s="11"/>
      <c r="B94" s="72"/>
      <c r="C94" s="207"/>
      <c r="D94" s="207"/>
      <c r="E94" s="207"/>
      <c r="F94" s="207"/>
      <c r="G94" s="207"/>
      <c r="H94" s="27"/>
    </row>
    <row r="95" spans="1:8" ht="18">
      <c r="A95" s="221" t="s">
        <v>107</v>
      </c>
      <c r="B95" s="72"/>
      <c r="C95" s="207"/>
      <c r="D95" s="207"/>
      <c r="E95" s="207"/>
      <c r="F95" s="207"/>
      <c r="G95" s="207"/>
      <c r="H95" s="27"/>
    </row>
    <row r="96" spans="2:8" ht="12" customHeight="1" thickBot="1">
      <c r="B96" s="72"/>
      <c r="C96" s="207"/>
      <c r="D96" s="207"/>
      <c r="E96" s="207"/>
      <c r="F96" s="207"/>
      <c r="G96" s="207"/>
      <c r="H96" s="27"/>
    </row>
    <row r="97" spans="1:14" ht="18" customHeight="1">
      <c r="A97" s="30" t="s">
        <v>18</v>
      </c>
      <c r="B97" s="60">
        <v>-5352</v>
      </c>
      <c r="C97" s="89"/>
      <c r="D97" s="60">
        <v>-3080</v>
      </c>
      <c r="E97" s="74"/>
      <c r="F97" s="62">
        <v>343696</v>
      </c>
      <c r="G97" s="135">
        <v>7596</v>
      </c>
      <c r="H97" s="31"/>
      <c r="I97" s="49"/>
      <c r="J97" s="107" t="s">
        <v>99</v>
      </c>
      <c r="K97" s="60">
        <f>SUM(L97-G97)</f>
        <v>-6543</v>
      </c>
      <c r="L97" s="172">
        <v>1053</v>
      </c>
      <c r="M97" s="104"/>
      <c r="N97" s="4"/>
    </row>
    <row r="98" spans="1:14" ht="25.5" customHeight="1" thickBot="1">
      <c r="A98" s="59" t="s">
        <v>11</v>
      </c>
      <c r="B98" s="90"/>
      <c r="C98" s="91"/>
      <c r="D98" s="90"/>
      <c r="E98" s="92"/>
      <c r="F98" s="87"/>
      <c r="G98" s="68"/>
      <c r="H98" s="39"/>
      <c r="I98" s="38"/>
      <c r="J98" s="38"/>
      <c r="K98" s="38"/>
      <c r="L98" s="38"/>
      <c r="M98" s="191" t="s">
        <v>109</v>
      </c>
      <c r="N98" s="265" t="s">
        <v>259</v>
      </c>
    </row>
    <row r="99" spans="1:12" ht="11.25" customHeight="1" thickBot="1">
      <c r="A99" s="27"/>
      <c r="B99" s="138"/>
      <c r="C99" s="139"/>
      <c r="D99" s="138"/>
      <c r="E99" s="139"/>
      <c r="F99" s="138"/>
      <c r="G99" s="138"/>
      <c r="H99" s="140"/>
      <c r="I99" s="141"/>
      <c r="J99" s="141"/>
      <c r="K99" s="141"/>
      <c r="L99" s="141"/>
    </row>
    <row r="100" spans="1:14" ht="18" customHeight="1">
      <c r="A100" s="189" t="s">
        <v>126</v>
      </c>
      <c r="B100" s="99">
        <v>137289</v>
      </c>
      <c r="C100" s="101"/>
      <c r="D100" s="99">
        <v>142757</v>
      </c>
      <c r="E100" s="19"/>
      <c r="F100" s="72"/>
      <c r="G100" s="100">
        <v>118859</v>
      </c>
      <c r="H100" s="5"/>
      <c r="J100" s="17"/>
      <c r="K100" s="75">
        <f>SUM(L100-G100)</f>
        <v>-137130</v>
      </c>
      <c r="L100" s="175">
        <v>-18271</v>
      </c>
      <c r="M100" s="104"/>
      <c r="N100" s="136" t="s">
        <v>265</v>
      </c>
    </row>
    <row r="101" spans="1:13" ht="26.25" customHeight="1" thickBot="1">
      <c r="A101" s="188" t="s">
        <v>11</v>
      </c>
      <c r="B101" s="72"/>
      <c r="C101" s="19"/>
      <c r="D101" s="72"/>
      <c r="E101" s="19"/>
      <c r="F101" s="72"/>
      <c r="G101" s="72"/>
      <c r="H101" s="5"/>
      <c r="M101" s="191" t="s">
        <v>109</v>
      </c>
    </row>
    <row r="102" spans="1:13" ht="11.25" customHeight="1" thickBot="1">
      <c r="A102" s="137"/>
      <c r="B102" s="138"/>
      <c r="C102" s="139"/>
      <c r="D102" s="138"/>
      <c r="E102" s="139"/>
      <c r="F102" s="138"/>
      <c r="G102" s="138"/>
      <c r="H102" s="140"/>
      <c r="I102" s="141"/>
      <c r="J102" s="141"/>
      <c r="K102" s="141"/>
      <c r="L102" s="141"/>
      <c r="M102" s="141"/>
    </row>
    <row r="103" spans="1:14" ht="18" customHeight="1">
      <c r="A103" s="45" t="s">
        <v>21</v>
      </c>
      <c r="B103" s="62">
        <v>27549</v>
      </c>
      <c r="C103" s="89"/>
      <c r="D103" s="62">
        <v>15868</v>
      </c>
      <c r="E103" s="89"/>
      <c r="F103" s="62">
        <v>529367</v>
      </c>
      <c r="G103" s="108">
        <v>-36114</v>
      </c>
      <c r="H103" s="31"/>
      <c r="I103" s="49"/>
      <c r="J103" s="43">
        <v>-32200</v>
      </c>
      <c r="K103" s="169">
        <f>SUM(L103-G103)</f>
        <v>3908</v>
      </c>
      <c r="L103" s="73">
        <v>-32206</v>
      </c>
      <c r="M103" s="104"/>
      <c r="N103" s="136" t="s">
        <v>265</v>
      </c>
    </row>
    <row r="104" spans="1:13" ht="15.75" customHeight="1">
      <c r="A104" s="36" t="s">
        <v>22</v>
      </c>
      <c r="B104" s="66"/>
      <c r="C104" s="97"/>
      <c r="D104" s="66"/>
      <c r="E104" s="97"/>
      <c r="F104" s="66"/>
      <c r="G104" s="66"/>
      <c r="H104" s="8"/>
      <c r="I104" s="11"/>
      <c r="J104" s="11"/>
      <c r="K104" s="11"/>
      <c r="L104" s="11"/>
      <c r="M104" s="103" t="s">
        <v>109</v>
      </c>
    </row>
    <row r="105" spans="1:13" ht="20.25" customHeight="1" thickBot="1">
      <c r="A105" s="37" t="s">
        <v>11</v>
      </c>
      <c r="B105" s="68"/>
      <c r="C105" s="69"/>
      <c r="D105" s="68"/>
      <c r="E105" s="69"/>
      <c r="F105" s="68"/>
      <c r="G105" s="68"/>
      <c r="H105" s="39"/>
      <c r="I105" s="38"/>
      <c r="J105" s="38"/>
      <c r="K105" s="38"/>
      <c r="L105" s="38"/>
      <c r="M105" s="109"/>
    </row>
    <row r="106" spans="1:12" ht="10.5" customHeight="1" thickBot="1">
      <c r="A106" s="137"/>
      <c r="B106" s="138"/>
      <c r="C106" s="139"/>
      <c r="D106" s="138"/>
      <c r="E106" s="139"/>
      <c r="F106" s="138"/>
      <c r="G106" s="138"/>
      <c r="H106" s="140"/>
      <c r="I106" s="141"/>
      <c r="J106" s="141"/>
      <c r="K106" s="141"/>
      <c r="L106" s="141"/>
    </row>
    <row r="107" spans="1:14" ht="33" customHeight="1">
      <c r="A107" s="45" t="s">
        <v>26</v>
      </c>
      <c r="B107" s="60">
        <v>-136724</v>
      </c>
      <c r="C107" s="89"/>
      <c r="D107" s="60">
        <v>-37509</v>
      </c>
      <c r="E107" s="74"/>
      <c r="F107" s="62">
        <v>3376860</v>
      </c>
      <c r="G107" s="73">
        <v>-50999</v>
      </c>
      <c r="H107" s="31"/>
      <c r="I107" s="49"/>
      <c r="J107" s="43">
        <v>-94869</v>
      </c>
      <c r="K107" s="60">
        <f>SUM(L107-G107)</f>
        <v>-7880</v>
      </c>
      <c r="L107" s="73">
        <v>-58879</v>
      </c>
      <c r="M107" s="112" t="s">
        <v>109</v>
      </c>
      <c r="N107" s="265" t="s">
        <v>265</v>
      </c>
    </row>
    <row r="108" spans="1:13" ht="15.75" customHeight="1" thickBot="1">
      <c r="A108" s="37" t="s">
        <v>11</v>
      </c>
      <c r="B108" s="68"/>
      <c r="C108" s="69"/>
      <c r="D108" s="68"/>
      <c r="E108" s="69"/>
      <c r="F108" s="68"/>
      <c r="G108" s="68"/>
      <c r="H108" s="39"/>
      <c r="I108" s="38"/>
      <c r="J108" s="38"/>
      <c r="K108" s="38"/>
      <c r="L108" s="38"/>
      <c r="M108" s="109"/>
    </row>
    <row r="109" spans="1:8" ht="10.5" customHeight="1" thickBot="1">
      <c r="A109" s="27"/>
      <c r="B109" s="72"/>
      <c r="C109" s="19"/>
      <c r="D109" s="72"/>
      <c r="E109" s="19"/>
      <c r="F109" s="72"/>
      <c r="G109" s="72"/>
      <c r="H109" s="5"/>
    </row>
    <row r="110" spans="1:14" ht="24.75" customHeight="1">
      <c r="A110" s="45" t="s">
        <v>29</v>
      </c>
      <c r="B110" s="60">
        <v>-72037</v>
      </c>
      <c r="C110" s="89"/>
      <c r="D110" s="60">
        <v>-7586</v>
      </c>
      <c r="E110" s="89"/>
      <c r="F110" s="62">
        <v>1177158</v>
      </c>
      <c r="G110" s="73">
        <v>-162053</v>
      </c>
      <c r="H110" s="31"/>
      <c r="I110" s="49"/>
      <c r="J110" s="107" t="s">
        <v>99</v>
      </c>
      <c r="K110" s="63">
        <f>SUM(L110-G110)</f>
        <v>77053</v>
      </c>
      <c r="L110" s="181">
        <v>-85000</v>
      </c>
      <c r="M110" s="224" t="s">
        <v>109</v>
      </c>
      <c r="N110" s="265" t="s">
        <v>259</v>
      </c>
    </row>
    <row r="111" spans="1:13" ht="21" customHeight="1" thickBot="1">
      <c r="A111" s="37" t="s">
        <v>11</v>
      </c>
      <c r="B111" s="90"/>
      <c r="C111" s="91"/>
      <c r="D111" s="90"/>
      <c r="E111" s="91"/>
      <c r="F111" s="87"/>
      <c r="G111" s="68"/>
      <c r="H111" s="39"/>
      <c r="I111" s="38"/>
      <c r="J111" s="38"/>
      <c r="K111" s="38"/>
      <c r="L111" s="38"/>
      <c r="M111" s="109"/>
    </row>
    <row r="112" spans="1:13" ht="10.5" customHeight="1" thickBot="1">
      <c r="A112" s="137"/>
      <c r="B112" s="138"/>
      <c r="C112" s="139"/>
      <c r="D112" s="138"/>
      <c r="E112" s="139"/>
      <c r="F112" s="138"/>
      <c r="G112" s="138"/>
      <c r="H112" s="140"/>
      <c r="I112" s="141"/>
      <c r="J112" s="141"/>
      <c r="K112" s="141"/>
      <c r="L112" s="141"/>
      <c r="M112" s="148"/>
    </row>
    <row r="113" spans="1:14" ht="19.5" customHeight="1">
      <c r="A113" s="36" t="s">
        <v>30</v>
      </c>
      <c r="B113" s="99">
        <v>63060</v>
      </c>
      <c r="C113" s="101"/>
      <c r="D113" s="99">
        <v>7336</v>
      </c>
      <c r="E113" s="76"/>
      <c r="F113" s="77">
        <v>1162483</v>
      </c>
      <c r="G113" s="142">
        <v>-2166</v>
      </c>
      <c r="H113" s="8"/>
      <c r="I113" s="11"/>
      <c r="J113" s="149" t="s">
        <v>99</v>
      </c>
      <c r="K113" s="60">
        <f>SUM(L113-G113)</f>
        <v>-75663</v>
      </c>
      <c r="L113" s="180">
        <v>-77829</v>
      </c>
      <c r="M113" s="150"/>
      <c r="N113" s="265" t="s">
        <v>265</v>
      </c>
    </row>
    <row r="114" spans="1:13" ht="30" customHeight="1" thickBot="1">
      <c r="A114" s="37" t="s">
        <v>17</v>
      </c>
      <c r="B114" s="68"/>
      <c r="C114" s="69"/>
      <c r="D114" s="68"/>
      <c r="E114" s="69"/>
      <c r="F114" s="68"/>
      <c r="G114" s="68"/>
      <c r="H114" s="39"/>
      <c r="I114" s="38"/>
      <c r="J114" s="38"/>
      <c r="K114" s="38"/>
      <c r="L114" s="38"/>
      <c r="M114" s="191" t="s">
        <v>109</v>
      </c>
    </row>
    <row r="115" spans="1:13" ht="10.5" customHeight="1" thickBot="1">
      <c r="A115" s="137"/>
      <c r="B115" s="138"/>
      <c r="C115" s="139"/>
      <c r="D115" s="138"/>
      <c r="E115" s="139"/>
      <c r="F115" s="138"/>
      <c r="G115" s="138"/>
      <c r="H115" s="140"/>
      <c r="I115" s="141"/>
      <c r="J115" s="141"/>
      <c r="K115" s="141"/>
      <c r="L115" s="141"/>
      <c r="M115" s="141"/>
    </row>
    <row r="116" spans="1:14" ht="18" customHeight="1">
      <c r="A116" s="29" t="s">
        <v>230</v>
      </c>
      <c r="B116" s="212">
        <v>82357</v>
      </c>
      <c r="C116" s="251"/>
      <c r="D116" s="212">
        <v>66916</v>
      </c>
      <c r="E116" s="252"/>
      <c r="F116" s="253"/>
      <c r="G116" s="212">
        <v>144462</v>
      </c>
      <c r="H116" s="254"/>
      <c r="I116" s="255"/>
      <c r="J116" s="255"/>
      <c r="K116" s="75">
        <f>SUM(L116-G116)</f>
        <v>-191547</v>
      </c>
      <c r="L116" s="256">
        <v>-47085</v>
      </c>
      <c r="M116" s="104"/>
      <c r="N116" s="136" t="s">
        <v>265</v>
      </c>
    </row>
    <row r="117" spans="1:13" ht="30" customHeight="1" thickBot="1">
      <c r="A117" s="29" t="s">
        <v>20</v>
      </c>
      <c r="B117" s="72"/>
      <c r="C117" s="19"/>
      <c r="D117" s="72"/>
      <c r="E117" s="19"/>
      <c r="F117" s="72"/>
      <c r="G117" s="72"/>
      <c r="H117" s="5"/>
      <c r="M117" s="106" t="s">
        <v>109</v>
      </c>
    </row>
    <row r="118" spans="1:13" ht="12" customHeight="1" thickBot="1">
      <c r="A118" s="137"/>
      <c r="B118" s="138"/>
      <c r="C118" s="139"/>
      <c r="D118" s="138"/>
      <c r="E118" s="139"/>
      <c r="F118" s="138"/>
      <c r="G118" s="138"/>
      <c r="H118" s="140"/>
      <c r="I118" s="141"/>
      <c r="J118" s="141"/>
      <c r="K118" s="141"/>
      <c r="L118" s="141"/>
      <c r="M118" s="141"/>
    </row>
    <row r="119" spans="1:14" ht="15.75">
      <c r="A119" s="29" t="s">
        <v>128</v>
      </c>
      <c r="B119" s="99">
        <v>56165</v>
      </c>
      <c r="C119" s="101"/>
      <c r="D119" s="99">
        <v>67018</v>
      </c>
      <c r="E119" s="97"/>
      <c r="F119" s="66"/>
      <c r="G119" s="99">
        <v>57381</v>
      </c>
      <c r="H119" s="8"/>
      <c r="I119" s="11"/>
      <c r="J119" s="149"/>
      <c r="K119" s="75">
        <f>SUM(L119-G119)</f>
        <v>-82170</v>
      </c>
      <c r="L119" s="250">
        <v>-24789</v>
      </c>
      <c r="M119" s="150"/>
      <c r="N119" s="265" t="s">
        <v>259</v>
      </c>
    </row>
    <row r="120" spans="1:13" ht="23.25" customHeight="1" thickBot="1">
      <c r="A120" s="29" t="s">
        <v>11</v>
      </c>
      <c r="B120" s="72"/>
      <c r="C120" s="19"/>
      <c r="D120" s="72"/>
      <c r="E120" s="19"/>
      <c r="F120" s="72"/>
      <c r="G120" s="72"/>
      <c r="H120" s="5"/>
      <c r="M120" s="106" t="s">
        <v>109</v>
      </c>
    </row>
    <row r="121" spans="1:12" ht="11.25" customHeight="1" thickBot="1">
      <c r="A121" s="137"/>
      <c r="B121" s="138"/>
      <c r="C121" s="139"/>
      <c r="D121" s="138"/>
      <c r="E121" s="139"/>
      <c r="F121" s="138"/>
      <c r="G121" s="138"/>
      <c r="H121" s="140"/>
      <c r="I121" s="141"/>
      <c r="J121" s="141"/>
      <c r="K121" s="141"/>
      <c r="L121" s="141"/>
    </row>
    <row r="122" spans="1:14" ht="18" customHeight="1">
      <c r="A122" s="189" t="s">
        <v>80</v>
      </c>
      <c r="B122" s="63">
        <v>156236</v>
      </c>
      <c r="C122" s="96"/>
      <c r="D122" s="63">
        <v>125941</v>
      </c>
      <c r="E122" s="61"/>
      <c r="F122" s="185"/>
      <c r="G122" s="63">
        <v>96329</v>
      </c>
      <c r="H122" s="31"/>
      <c r="I122" s="49"/>
      <c r="J122" s="107" t="s">
        <v>99</v>
      </c>
      <c r="K122" s="60">
        <f>SUM(L122-G122)</f>
        <v>-328040</v>
      </c>
      <c r="L122" s="181">
        <v>-231711</v>
      </c>
      <c r="M122" s="104"/>
      <c r="N122" s="265" t="s">
        <v>259</v>
      </c>
    </row>
    <row r="123" spans="1:13" ht="23.25" customHeight="1" thickBot="1">
      <c r="A123" s="195" t="s">
        <v>11</v>
      </c>
      <c r="B123" s="68"/>
      <c r="C123" s="69"/>
      <c r="D123" s="68"/>
      <c r="E123" s="69"/>
      <c r="F123" s="68"/>
      <c r="G123" s="68"/>
      <c r="H123" s="39"/>
      <c r="I123" s="38"/>
      <c r="J123" s="38"/>
      <c r="K123" s="38"/>
      <c r="L123" s="38"/>
      <c r="M123" s="106" t="s">
        <v>109</v>
      </c>
    </row>
    <row r="124" spans="1:8" ht="11.25" customHeight="1" thickBot="1">
      <c r="A124" s="27"/>
      <c r="B124" s="72"/>
      <c r="C124" s="19"/>
      <c r="D124" s="72"/>
      <c r="E124" s="19"/>
      <c r="F124" s="72"/>
      <c r="G124" s="72"/>
      <c r="H124" s="5"/>
    </row>
    <row r="125" spans="1:14" s="276" customFormat="1" ht="30.75" customHeight="1">
      <c r="A125" s="266" t="s">
        <v>31</v>
      </c>
      <c r="B125" s="277">
        <v>78482</v>
      </c>
      <c r="C125" s="267"/>
      <c r="D125" s="268">
        <v>-57004</v>
      </c>
      <c r="E125" s="269"/>
      <c r="F125" s="270">
        <v>1253075</v>
      </c>
      <c r="G125" s="271">
        <v>-120184</v>
      </c>
      <c r="H125" s="272"/>
      <c r="I125" s="273"/>
      <c r="J125" s="274">
        <v>-168800</v>
      </c>
      <c r="K125" s="170">
        <f>SUM(L125-G125)</f>
        <v>-50000</v>
      </c>
      <c r="L125" s="181">
        <v>-170184</v>
      </c>
      <c r="M125" s="275" t="s">
        <v>109</v>
      </c>
      <c r="N125" s="265" t="s">
        <v>265</v>
      </c>
    </row>
    <row r="126" spans="1:13" ht="14.25" customHeight="1" thickBot="1">
      <c r="A126" s="37" t="s">
        <v>11</v>
      </c>
      <c r="B126" s="105"/>
      <c r="C126" s="91"/>
      <c r="D126" s="90"/>
      <c r="E126" s="92"/>
      <c r="F126" s="87"/>
      <c r="G126" s="68"/>
      <c r="H126" s="39"/>
      <c r="I126" s="38"/>
      <c r="J126" s="38"/>
      <c r="K126" s="38"/>
      <c r="L126" s="38"/>
      <c r="M126" s="109"/>
    </row>
    <row r="127" spans="1:14" ht="12" customHeight="1" thickBot="1">
      <c r="A127" s="27"/>
      <c r="B127" s="72"/>
      <c r="C127" s="19"/>
      <c r="D127" s="72"/>
      <c r="E127" s="19"/>
      <c r="F127" s="72"/>
      <c r="G127" s="72"/>
      <c r="H127" s="5"/>
      <c r="N127" s="265"/>
    </row>
    <row r="128" spans="1:14" ht="26.25" customHeight="1">
      <c r="A128" s="189" t="s">
        <v>234</v>
      </c>
      <c r="B128" s="63">
        <v>147936</v>
      </c>
      <c r="C128" s="96"/>
      <c r="D128" s="63">
        <v>162443</v>
      </c>
      <c r="E128" s="61"/>
      <c r="F128" s="185"/>
      <c r="G128" s="63">
        <v>106580</v>
      </c>
      <c r="H128" s="31"/>
      <c r="I128" s="49"/>
      <c r="J128" s="107"/>
      <c r="K128" s="170">
        <f>SUM(L128-G128)</f>
        <v>-196418</v>
      </c>
      <c r="L128" s="181">
        <v>-89838</v>
      </c>
      <c r="M128" s="285" t="s">
        <v>109</v>
      </c>
      <c r="N128" s="265" t="s">
        <v>259</v>
      </c>
    </row>
    <row r="129" spans="1:13" ht="17.25" customHeight="1" thickBot="1">
      <c r="A129" s="257" t="s">
        <v>11</v>
      </c>
      <c r="B129" s="72"/>
      <c r="C129" s="19"/>
      <c r="D129" s="72"/>
      <c r="E129" s="19"/>
      <c r="F129" s="72"/>
      <c r="G129" s="72"/>
      <c r="H129" s="5"/>
      <c r="M129" s="284"/>
    </row>
    <row r="130" spans="1:13" ht="12" customHeight="1" thickBot="1">
      <c r="A130" s="137"/>
      <c r="B130" s="138"/>
      <c r="C130" s="139"/>
      <c r="D130" s="138"/>
      <c r="E130" s="139"/>
      <c r="F130" s="138"/>
      <c r="G130" s="138"/>
      <c r="H130" s="140"/>
      <c r="I130" s="141"/>
      <c r="J130" s="141"/>
      <c r="K130" s="141"/>
      <c r="L130" s="141"/>
      <c r="M130" s="141"/>
    </row>
    <row r="131" spans="1:14" ht="22.5" customHeight="1">
      <c r="A131" s="45" t="s">
        <v>93</v>
      </c>
      <c r="B131" s="63">
        <v>245295</v>
      </c>
      <c r="C131" s="89"/>
      <c r="D131" s="63">
        <v>178879</v>
      </c>
      <c r="E131" s="74"/>
      <c r="F131" s="62"/>
      <c r="G131" s="111">
        <v>87582</v>
      </c>
      <c r="H131" s="31"/>
      <c r="I131" s="49"/>
      <c r="J131" s="107"/>
      <c r="K131" s="170">
        <f>SUM(L131-G131)</f>
        <v>-96858</v>
      </c>
      <c r="L131" s="181">
        <v>-9276</v>
      </c>
      <c r="M131" s="285" t="s">
        <v>109</v>
      </c>
      <c r="N131" s="265" t="s">
        <v>259</v>
      </c>
    </row>
    <row r="132" spans="1:13" ht="18" customHeight="1" thickBot="1">
      <c r="A132" s="37" t="s">
        <v>11</v>
      </c>
      <c r="B132" s="105"/>
      <c r="C132" s="91"/>
      <c r="D132" s="90"/>
      <c r="E132" s="92"/>
      <c r="F132" s="87"/>
      <c r="G132" s="68"/>
      <c r="H132" s="39"/>
      <c r="I132" s="38"/>
      <c r="J132" s="38"/>
      <c r="K132" s="38"/>
      <c r="L132" s="38"/>
      <c r="M132" s="109"/>
    </row>
    <row r="133" spans="1:8" ht="11.25" customHeight="1" thickBot="1">
      <c r="A133" s="27"/>
      <c r="C133" s="19"/>
      <c r="D133" s="72"/>
      <c r="E133" s="19"/>
      <c r="F133" s="72"/>
      <c r="G133" s="72"/>
      <c r="H133" s="5"/>
    </row>
    <row r="134" spans="1:14" ht="31.5" customHeight="1">
      <c r="A134" s="45" t="s">
        <v>33</v>
      </c>
      <c r="B134" s="63">
        <v>105932</v>
      </c>
      <c r="C134" s="96"/>
      <c r="D134" s="60">
        <v>-3134</v>
      </c>
      <c r="E134" s="61"/>
      <c r="F134" s="185"/>
      <c r="G134" s="73">
        <v>-153933</v>
      </c>
      <c r="H134" s="31"/>
      <c r="I134" s="49"/>
      <c r="J134" s="107"/>
      <c r="K134" s="268">
        <f>SUM(L134-G134)</f>
        <v>0</v>
      </c>
      <c r="L134" s="181">
        <v>-153933</v>
      </c>
      <c r="M134" s="285" t="s">
        <v>109</v>
      </c>
      <c r="N134" s="265" t="s">
        <v>259</v>
      </c>
    </row>
    <row r="135" spans="1:13" ht="28.5" customHeight="1" thickBot="1">
      <c r="A135" s="194" t="s">
        <v>20</v>
      </c>
      <c r="B135" s="68"/>
      <c r="C135" s="69"/>
      <c r="D135" s="68"/>
      <c r="E135" s="69"/>
      <c r="F135" s="68"/>
      <c r="G135" s="68"/>
      <c r="H135" s="39"/>
      <c r="I135" s="38"/>
      <c r="J135" s="38"/>
      <c r="K135" s="38"/>
      <c r="L135" s="38"/>
      <c r="M135" s="286"/>
    </row>
    <row r="136" spans="1:13" ht="15.75">
      <c r="A136" s="192"/>
      <c r="B136" s="185"/>
      <c r="C136" s="61"/>
      <c r="D136" s="185"/>
      <c r="E136" s="61"/>
      <c r="F136" s="185"/>
      <c r="G136" s="185"/>
      <c r="H136" s="31"/>
      <c r="I136" s="49"/>
      <c r="J136" s="49"/>
      <c r="K136" s="49"/>
      <c r="L136" s="49"/>
      <c r="M136" s="49"/>
    </row>
    <row r="137" spans="1:13" ht="67.5" customHeight="1">
      <c r="A137" s="295" t="s">
        <v>103</v>
      </c>
      <c r="B137" s="296">
        <f>SUM(B97+B107+B110)</f>
        <v>-214113</v>
      </c>
      <c r="C137" s="97"/>
      <c r="D137" s="296">
        <f>SUM(D97+D107+D110+D125+D134)</f>
        <v>-108313</v>
      </c>
      <c r="E137" s="97"/>
      <c r="F137" s="97"/>
      <c r="G137" s="296">
        <f>SUM(G103+G107+G110+G113+G125+G134)</f>
        <v>-525449</v>
      </c>
      <c r="H137" s="8"/>
      <c r="I137" s="8"/>
      <c r="J137" s="8"/>
      <c r="K137" s="8"/>
      <c r="L137" s="297">
        <f>SUM(L100+L103+L107+L110+L113+L116+L119+L122+L125+L128+L131+L134)</f>
        <v>-999001</v>
      </c>
      <c r="M137" s="294" t="s">
        <v>109</v>
      </c>
    </row>
    <row r="138" spans="2:8" ht="15" customHeight="1">
      <c r="B138" s="207"/>
      <c r="C138" s="207"/>
      <c r="D138" s="207"/>
      <c r="E138" s="207"/>
      <c r="F138" s="207"/>
      <c r="G138" s="207"/>
      <c r="H138" s="27"/>
    </row>
    <row r="139" spans="2:8" ht="15" customHeight="1">
      <c r="B139" s="207"/>
      <c r="C139" s="207"/>
      <c r="D139" s="207"/>
      <c r="E139" s="207"/>
      <c r="F139" s="207"/>
      <c r="G139" s="207"/>
      <c r="H139" s="27"/>
    </row>
    <row r="140" spans="1:8" ht="26.25" customHeight="1">
      <c r="A140" s="42" t="s">
        <v>245</v>
      </c>
      <c r="B140" s="207"/>
      <c r="C140" s="207"/>
      <c r="D140" s="207"/>
      <c r="E140" s="207"/>
      <c r="F140" s="207"/>
      <c r="G140" s="207"/>
      <c r="H140" s="27"/>
    </row>
    <row r="141" spans="1:8" ht="18" customHeight="1" thickBot="1">
      <c r="A141" s="42"/>
      <c r="B141" s="207"/>
      <c r="C141" s="207"/>
      <c r="D141" s="207"/>
      <c r="E141" s="207"/>
      <c r="F141" s="207"/>
      <c r="G141" s="207"/>
      <c r="H141" s="27"/>
    </row>
    <row r="142" spans="1:14" ht="15.75">
      <c r="A142" s="45" t="s">
        <v>35</v>
      </c>
      <c r="B142" s="60">
        <v>-252738</v>
      </c>
      <c r="C142" s="177"/>
      <c r="D142" s="60">
        <v>-204658</v>
      </c>
      <c r="E142" s="177"/>
      <c r="F142" s="62">
        <v>3886522</v>
      </c>
      <c r="G142" s="73">
        <v>-258874</v>
      </c>
      <c r="H142" s="31"/>
      <c r="I142" s="49"/>
      <c r="J142" s="43">
        <v>-179500</v>
      </c>
      <c r="K142" s="63">
        <f>SUM(L142-G142)</f>
        <v>120245</v>
      </c>
      <c r="L142" s="73">
        <v>-138629</v>
      </c>
      <c r="M142" s="119"/>
      <c r="N142" s="258"/>
    </row>
    <row r="143" spans="1:14" ht="27" thickBot="1">
      <c r="A143" s="37" t="s">
        <v>20</v>
      </c>
      <c r="B143" s="90"/>
      <c r="C143" s="178"/>
      <c r="D143" s="90"/>
      <c r="E143" s="178"/>
      <c r="F143" s="87"/>
      <c r="G143" s="68"/>
      <c r="H143" s="39"/>
      <c r="I143" s="38"/>
      <c r="J143" s="38"/>
      <c r="K143" s="38"/>
      <c r="L143" s="38"/>
      <c r="M143" s="120" t="s">
        <v>110</v>
      </c>
      <c r="N143" s="265" t="s">
        <v>265</v>
      </c>
    </row>
    <row r="144" spans="1:8" ht="12" customHeight="1" thickBot="1">
      <c r="A144" s="27"/>
      <c r="B144" s="72"/>
      <c r="C144" s="19"/>
      <c r="D144" s="72"/>
      <c r="E144" s="19"/>
      <c r="F144" s="72"/>
      <c r="G144" s="72"/>
      <c r="H144" s="5"/>
    </row>
    <row r="145" spans="1:14" ht="20.25" customHeight="1">
      <c r="A145" s="45" t="s">
        <v>36</v>
      </c>
      <c r="B145" s="63">
        <v>203450</v>
      </c>
      <c r="C145" s="96"/>
      <c r="D145" s="63">
        <v>110647</v>
      </c>
      <c r="E145" s="74"/>
      <c r="F145" s="62">
        <v>1553247</v>
      </c>
      <c r="G145" s="117">
        <v>35809</v>
      </c>
      <c r="H145" s="31"/>
      <c r="I145" s="49"/>
      <c r="J145" s="43">
        <v>-125000</v>
      </c>
      <c r="K145" s="60">
        <f>SUM(L145-G145)</f>
        <v>-138036</v>
      </c>
      <c r="L145" s="73">
        <v>-102227</v>
      </c>
      <c r="M145" s="119"/>
      <c r="N145" s="136" t="s">
        <v>265</v>
      </c>
    </row>
    <row r="146" spans="1:13" ht="22.5" customHeight="1" thickBot="1">
      <c r="A146" s="37" t="s">
        <v>11</v>
      </c>
      <c r="B146" s="68"/>
      <c r="C146" s="69"/>
      <c r="D146" s="68"/>
      <c r="E146" s="69"/>
      <c r="F146" s="68"/>
      <c r="G146" s="68"/>
      <c r="H146" s="39"/>
      <c r="I146" s="38"/>
      <c r="J146" s="38"/>
      <c r="K146" s="75"/>
      <c r="L146" s="38"/>
      <c r="M146" s="120" t="s">
        <v>110</v>
      </c>
    </row>
    <row r="147" spans="1:14" ht="11.25" customHeight="1" thickBot="1">
      <c r="A147" s="152"/>
      <c r="B147" s="157"/>
      <c r="C147" s="158"/>
      <c r="D147" s="157"/>
      <c r="E147" s="158"/>
      <c r="F147" s="160"/>
      <c r="G147" s="138"/>
      <c r="H147" s="140"/>
      <c r="I147" s="141"/>
      <c r="J147" s="141"/>
      <c r="K147" s="141"/>
      <c r="L147" s="141"/>
      <c r="M147" s="152"/>
      <c r="N147" s="265"/>
    </row>
    <row r="148" spans="1:14" ht="16.5" customHeight="1">
      <c r="A148" s="29" t="s">
        <v>113</v>
      </c>
      <c r="B148" s="147">
        <v>58307</v>
      </c>
      <c r="C148" s="19"/>
      <c r="D148" s="147">
        <v>36419</v>
      </c>
      <c r="E148" s="19"/>
      <c r="F148" s="72"/>
      <c r="G148" s="147">
        <v>-24996</v>
      </c>
      <c r="H148" s="5"/>
      <c r="K148" s="75">
        <f>SUM(L148-G148)</f>
        <v>-15450</v>
      </c>
      <c r="L148" s="175">
        <v>-40446</v>
      </c>
      <c r="M148" s="199"/>
      <c r="N148" s="265" t="s">
        <v>265</v>
      </c>
    </row>
    <row r="149" spans="1:13" ht="28.5" customHeight="1" thickBot="1">
      <c r="A149" s="29" t="s">
        <v>20</v>
      </c>
      <c r="B149" s="72"/>
      <c r="C149" s="19"/>
      <c r="D149" s="72"/>
      <c r="E149" s="19"/>
      <c r="F149" s="72"/>
      <c r="G149" s="72"/>
      <c r="H149" s="5"/>
      <c r="M149" s="120" t="s">
        <v>110</v>
      </c>
    </row>
    <row r="150" spans="1:13" ht="12.75" customHeight="1" thickBot="1">
      <c r="A150" s="137"/>
      <c r="B150" s="138"/>
      <c r="C150" s="139"/>
      <c r="D150" s="138"/>
      <c r="E150" s="139"/>
      <c r="F150" s="138"/>
      <c r="G150" s="138"/>
      <c r="H150" s="140"/>
      <c r="I150" s="141"/>
      <c r="J150" s="141"/>
      <c r="K150" s="141"/>
      <c r="L150" s="141"/>
      <c r="M150" s="141"/>
    </row>
    <row r="151" spans="1:14" ht="24.75" customHeight="1">
      <c r="A151" s="174" t="s">
        <v>58</v>
      </c>
      <c r="B151" s="99">
        <v>139321</v>
      </c>
      <c r="C151" s="101"/>
      <c r="D151" s="99">
        <v>136902</v>
      </c>
      <c r="E151" s="19"/>
      <c r="F151" s="72"/>
      <c r="G151" s="100">
        <v>100107</v>
      </c>
      <c r="H151" s="5"/>
      <c r="J151" s="17" t="s">
        <v>99</v>
      </c>
      <c r="K151" s="75">
        <f>SUM(L151-G151)</f>
        <v>-98488</v>
      </c>
      <c r="L151" s="176">
        <v>1619</v>
      </c>
      <c r="M151" s="119"/>
      <c r="N151" s="265" t="s">
        <v>265</v>
      </c>
    </row>
    <row r="152" spans="1:13" ht="21" customHeight="1" thickBot="1">
      <c r="A152" s="29" t="s">
        <v>11</v>
      </c>
      <c r="M152" s="120" t="s">
        <v>110</v>
      </c>
    </row>
    <row r="153" spans="1:13" ht="16.5" thickBot="1">
      <c r="A153" s="143"/>
      <c r="B153" s="144"/>
      <c r="C153" s="145"/>
      <c r="D153" s="144"/>
      <c r="E153" s="145"/>
      <c r="F153" s="144"/>
      <c r="G153" s="144"/>
      <c r="H153" s="146"/>
      <c r="K153" s="141"/>
      <c r="L153" s="141"/>
      <c r="M153" s="141"/>
    </row>
    <row r="154" spans="1:14" ht="27" customHeight="1">
      <c r="A154" s="36" t="s">
        <v>37</v>
      </c>
      <c r="B154" s="77">
        <v>46905</v>
      </c>
      <c r="C154" s="18"/>
      <c r="D154" s="77">
        <v>2039</v>
      </c>
      <c r="E154" s="18"/>
      <c r="F154" s="77">
        <v>724924</v>
      </c>
      <c r="G154" s="142">
        <v>-136507</v>
      </c>
      <c r="H154" s="8"/>
      <c r="I154" s="49"/>
      <c r="J154" s="107" t="s">
        <v>99</v>
      </c>
      <c r="K154" s="60">
        <f>SUM(L154-G154)</f>
        <v>-147433</v>
      </c>
      <c r="L154" s="181">
        <v>-283940</v>
      </c>
      <c r="M154" s="119"/>
      <c r="N154" s="136" t="s">
        <v>265</v>
      </c>
    </row>
    <row r="155" spans="1:13" ht="28.5" customHeight="1" thickBot="1">
      <c r="A155" s="37" t="s">
        <v>20</v>
      </c>
      <c r="B155" s="68"/>
      <c r="C155" s="69"/>
      <c r="D155" s="68"/>
      <c r="E155" s="69"/>
      <c r="F155" s="68"/>
      <c r="G155" s="68"/>
      <c r="H155" s="39"/>
      <c r="I155" s="38"/>
      <c r="J155" s="38"/>
      <c r="K155" s="38"/>
      <c r="L155" s="38"/>
      <c r="M155" s="120" t="s">
        <v>110</v>
      </c>
    </row>
    <row r="156" spans="1:8" ht="16.5" thickBot="1">
      <c r="A156" s="26"/>
      <c r="B156" s="72"/>
      <c r="C156" s="19"/>
      <c r="D156" s="72"/>
      <c r="E156" s="19"/>
      <c r="F156" s="72"/>
      <c r="G156" s="72"/>
      <c r="H156" s="5"/>
    </row>
    <row r="157" spans="1:14" ht="21" customHeight="1">
      <c r="A157" s="184" t="s">
        <v>155</v>
      </c>
      <c r="B157" s="63">
        <v>317095</v>
      </c>
      <c r="C157" s="96"/>
      <c r="D157" s="63">
        <v>130615</v>
      </c>
      <c r="E157" s="61"/>
      <c r="F157" s="185"/>
      <c r="G157" s="63">
        <v>255699</v>
      </c>
      <c r="H157" s="31"/>
      <c r="I157" s="49"/>
      <c r="J157" s="107"/>
      <c r="K157" s="60">
        <f>SUM(L157-G157)</f>
        <v>-68499</v>
      </c>
      <c r="L157" s="172">
        <v>187200</v>
      </c>
      <c r="M157" s="187"/>
      <c r="N157" s="197"/>
    </row>
    <row r="158" spans="1:14" ht="29.25" customHeight="1" thickBot="1">
      <c r="A158" s="186" t="s">
        <v>20</v>
      </c>
      <c r="B158" s="72"/>
      <c r="C158" s="19"/>
      <c r="D158" s="72"/>
      <c r="E158" s="19"/>
      <c r="F158" s="72"/>
      <c r="G158" s="72"/>
      <c r="H158" s="5"/>
      <c r="M158" s="120" t="s">
        <v>110</v>
      </c>
      <c r="N158" s="265" t="s">
        <v>259</v>
      </c>
    </row>
    <row r="159" spans="1:13" ht="16.5" thickBot="1">
      <c r="A159" s="151"/>
      <c r="B159" s="138"/>
      <c r="C159" s="139"/>
      <c r="D159" s="138"/>
      <c r="E159" s="139"/>
      <c r="F159" s="138"/>
      <c r="G159" s="138"/>
      <c r="H159" s="140"/>
      <c r="I159" s="141"/>
      <c r="J159" s="141"/>
      <c r="K159" s="141"/>
      <c r="L159" s="141"/>
      <c r="M159" s="141"/>
    </row>
    <row r="160" spans="1:14" ht="17.25" customHeight="1">
      <c r="A160" s="45" t="s">
        <v>38</v>
      </c>
      <c r="B160" s="60">
        <v>-669</v>
      </c>
      <c r="C160" s="89"/>
      <c r="D160" s="60">
        <v>-10451</v>
      </c>
      <c r="E160" s="89"/>
      <c r="F160" s="62">
        <v>1730385</v>
      </c>
      <c r="G160" s="73">
        <v>-10618</v>
      </c>
      <c r="H160" s="31"/>
      <c r="I160" s="49"/>
      <c r="J160" s="107" t="s">
        <v>99</v>
      </c>
      <c r="K160" s="63">
        <f>SUM(L160-G160)</f>
        <v>7016</v>
      </c>
      <c r="L160" s="181">
        <v>-3602</v>
      </c>
      <c r="M160" s="119"/>
      <c r="N160" s="265" t="s">
        <v>259</v>
      </c>
    </row>
    <row r="161" spans="1:13" ht="34.5" customHeight="1" thickBot="1">
      <c r="A161" s="37" t="s">
        <v>20</v>
      </c>
      <c r="B161" s="90"/>
      <c r="C161" s="91"/>
      <c r="D161" s="90"/>
      <c r="E161" s="91"/>
      <c r="F161" s="87"/>
      <c r="G161" s="68"/>
      <c r="H161" s="39"/>
      <c r="I161" s="38"/>
      <c r="J161" s="38"/>
      <c r="K161" s="38"/>
      <c r="L161" s="38"/>
      <c r="M161" s="120" t="s">
        <v>110</v>
      </c>
    </row>
    <row r="162" spans="1:8" ht="16.5" thickBot="1">
      <c r="A162" s="29"/>
      <c r="B162" s="72"/>
      <c r="C162" s="19"/>
      <c r="D162" s="72"/>
      <c r="E162" s="19"/>
      <c r="F162" s="72"/>
      <c r="G162" s="72"/>
      <c r="H162" s="5"/>
    </row>
    <row r="163" spans="1:14" ht="18.75" customHeight="1">
      <c r="A163" s="45" t="s">
        <v>39</v>
      </c>
      <c r="B163" s="63">
        <v>401374</v>
      </c>
      <c r="C163" s="89"/>
      <c r="D163" s="63">
        <v>121298</v>
      </c>
      <c r="E163" s="89"/>
      <c r="F163" s="62">
        <v>2173245</v>
      </c>
      <c r="G163" s="117">
        <v>33473</v>
      </c>
      <c r="H163" s="31"/>
      <c r="I163" s="49"/>
      <c r="J163" s="43">
        <v>-105300</v>
      </c>
      <c r="K163" s="60">
        <f>SUM(L163-G163)</f>
        <v>-138850</v>
      </c>
      <c r="L163" s="73">
        <v>-105377</v>
      </c>
      <c r="M163" s="119"/>
      <c r="N163" s="265" t="s">
        <v>259</v>
      </c>
    </row>
    <row r="164" spans="1:13" ht="30" customHeight="1" thickBot="1">
      <c r="A164" s="37" t="s">
        <v>17</v>
      </c>
      <c r="B164" s="68"/>
      <c r="C164" s="69"/>
      <c r="D164" s="68"/>
      <c r="E164" s="69"/>
      <c r="F164" s="68"/>
      <c r="G164" s="68"/>
      <c r="H164" s="39"/>
      <c r="I164" s="38"/>
      <c r="J164" s="38"/>
      <c r="K164" s="38"/>
      <c r="L164" s="38"/>
      <c r="M164" s="120" t="s">
        <v>110</v>
      </c>
    </row>
    <row r="165" spans="1:8" ht="16.5" thickBot="1">
      <c r="A165" s="26"/>
      <c r="B165" s="72"/>
      <c r="C165" s="19"/>
      <c r="D165" s="72"/>
      <c r="E165" s="19"/>
      <c r="F165" s="72"/>
      <c r="G165" s="72"/>
      <c r="H165" s="5"/>
    </row>
    <row r="166" spans="1:14" ht="20.25" customHeight="1">
      <c r="A166" s="184" t="s">
        <v>162</v>
      </c>
      <c r="B166" s="63">
        <v>48788</v>
      </c>
      <c r="C166" s="96"/>
      <c r="D166" s="63">
        <v>120477</v>
      </c>
      <c r="E166" s="61"/>
      <c r="F166" s="185"/>
      <c r="G166" s="63">
        <v>154254</v>
      </c>
      <c r="H166" s="31"/>
      <c r="I166" s="49"/>
      <c r="J166" s="107"/>
      <c r="K166" s="60">
        <f>SUM(L166-G166)</f>
        <v>-115526</v>
      </c>
      <c r="L166" s="190">
        <v>38728</v>
      </c>
      <c r="M166" s="187"/>
      <c r="N166" s="344" t="s">
        <v>259</v>
      </c>
    </row>
    <row r="167" spans="1:13" ht="29.25" customHeight="1" thickBot="1">
      <c r="A167" s="174" t="s">
        <v>17</v>
      </c>
      <c r="B167" s="99"/>
      <c r="C167" s="101"/>
      <c r="D167" s="99"/>
      <c r="E167" s="19"/>
      <c r="F167" s="72"/>
      <c r="G167" s="100"/>
      <c r="H167" s="5"/>
      <c r="J167" s="17"/>
      <c r="K167" s="75"/>
      <c r="L167" s="183"/>
      <c r="M167" s="120" t="s">
        <v>110</v>
      </c>
    </row>
    <row r="168" spans="1:13" ht="16.5" thickBot="1">
      <c r="A168" s="137"/>
      <c r="B168" s="138"/>
      <c r="C168" s="139"/>
      <c r="D168" s="138"/>
      <c r="E168" s="139"/>
      <c r="F168" s="138"/>
      <c r="G168" s="138"/>
      <c r="H168" s="140"/>
      <c r="I168" s="141"/>
      <c r="J168" s="141"/>
      <c r="K168" s="141"/>
      <c r="L168" s="141"/>
      <c r="M168" s="141"/>
    </row>
    <row r="169" spans="1:14" ht="15.75">
      <c r="A169" s="235" t="s">
        <v>117</v>
      </c>
      <c r="B169" s="99">
        <v>109908</v>
      </c>
      <c r="C169" s="101"/>
      <c r="D169" s="99">
        <v>87682</v>
      </c>
      <c r="E169" s="19"/>
      <c r="F169" s="72"/>
      <c r="G169" s="100">
        <v>65705</v>
      </c>
      <c r="H169" s="5"/>
      <c r="J169" s="17"/>
      <c r="K169" s="75">
        <f>SUM(L169-G169)</f>
        <v>-145631</v>
      </c>
      <c r="L169" s="175">
        <v>-79926</v>
      </c>
      <c r="M169" s="237"/>
      <c r="N169" s="344" t="s">
        <v>259</v>
      </c>
    </row>
    <row r="170" spans="1:13" ht="22.5" customHeight="1" thickBot="1">
      <c r="A170" s="193" t="s">
        <v>11</v>
      </c>
      <c r="B170" s="236"/>
      <c r="C170" s="69"/>
      <c r="D170" s="68"/>
      <c r="E170" s="69"/>
      <c r="F170" s="68"/>
      <c r="G170" s="68"/>
      <c r="H170" s="39"/>
      <c r="I170" s="38"/>
      <c r="J170" s="38"/>
      <c r="K170" s="38"/>
      <c r="L170" s="38"/>
      <c r="M170" s="196" t="s">
        <v>110</v>
      </c>
    </row>
    <row r="171" spans="1:13" ht="11.25" customHeight="1" thickBot="1">
      <c r="A171" s="192"/>
      <c r="B171" s="185"/>
      <c r="C171" s="61"/>
      <c r="D171" s="185"/>
      <c r="E171" s="61"/>
      <c r="F171" s="185"/>
      <c r="G171" s="185"/>
      <c r="H171" s="31"/>
      <c r="I171" s="49"/>
      <c r="J171" s="49"/>
      <c r="K171" s="49"/>
      <c r="L171" s="49"/>
      <c r="M171" s="49"/>
    </row>
    <row r="172" spans="1:14" ht="15.75">
      <c r="A172" s="45" t="s">
        <v>40</v>
      </c>
      <c r="B172" s="62">
        <v>123001</v>
      </c>
      <c r="C172" s="89"/>
      <c r="D172" s="60">
        <v>-90916</v>
      </c>
      <c r="E172" s="89"/>
      <c r="F172" s="62">
        <v>1823009</v>
      </c>
      <c r="G172" s="73">
        <v>-105328</v>
      </c>
      <c r="H172" s="31"/>
      <c r="I172" s="49"/>
      <c r="J172" s="107" t="s">
        <v>99</v>
      </c>
      <c r="K172" s="63">
        <f>SUM(L172-G172)</f>
        <v>106197</v>
      </c>
      <c r="L172" s="172">
        <v>869</v>
      </c>
      <c r="M172" s="119"/>
      <c r="N172" s="344" t="s">
        <v>259</v>
      </c>
    </row>
    <row r="173" spans="1:13" ht="24.75" customHeight="1" thickBot="1">
      <c r="A173" s="37" t="s">
        <v>11</v>
      </c>
      <c r="B173" s="68"/>
      <c r="C173" s="69"/>
      <c r="D173" s="68"/>
      <c r="E173" s="69"/>
      <c r="F173" s="68"/>
      <c r="G173" s="68"/>
      <c r="H173" s="39"/>
      <c r="I173" s="38"/>
      <c r="J173" s="38"/>
      <c r="K173" s="38"/>
      <c r="L173" s="38"/>
      <c r="M173" s="120" t="s">
        <v>110</v>
      </c>
    </row>
    <row r="174" spans="1:8" ht="11.25" customHeight="1" thickBot="1">
      <c r="A174" s="137"/>
      <c r="B174" s="72"/>
      <c r="C174" s="19"/>
      <c r="D174" s="72"/>
      <c r="E174" s="19"/>
      <c r="F174" s="72"/>
      <c r="G174" s="72"/>
      <c r="H174" s="5"/>
    </row>
    <row r="175" spans="1:14" ht="18" customHeight="1">
      <c r="A175" s="257" t="s">
        <v>67</v>
      </c>
      <c r="B175" s="63">
        <v>114637</v>
      </c>
      <c r="C175" s="96"/>
      <c r="D175" s="63">
        <v>61498</v>
      </c>
      <c r="E175" s="61"/>
      <c r="F175" s="185"/>
      <c r="G175" s="63">
        <v>48720</v>
      </c>
      <c r="H175" s="31"/>
      <c r="I175" s="49"/>
      <c r="J175" s="107" t="s">
        <v>99</v>
      </c>
      <c r="K175" s="60">
        <f>SUM(L175-G175)</f>
        <v>-168871</v>
      </c>
      <c r="L175" s="181">
        <v>-120151</v>
      </c>
      <c r="M175" s="187"/>
      <c r="N175" s="136" t="s">
        <v>265</v>
      </c>
    </row>
    <row r="176" spans="1:13" ht="29.25" customHeight="1" thickBot="1">
      <c r="A176" s="289" t="s">
        <v>20</v>
      </c>
      <c r="B176" s="68"/>
      <c r="C176" s="69"/>
      <c r="D176" s="68"/>
      <c r="E176" s="69"/>
      <c r="F176" s="68"/>
      <c r="G176" s="68"/>
      <c r="H176" s="39"/>
      <c r="I176" s="38"/>
      <c r="J176" s="38"/>
      <c r="K176" s="38"/>
      <c r="L176" s="38"/>
      <c r="M176" s="120" t="s">
        <v>110</v>
      </c>
    </row>
    <row r="177" spans="1:8" ht="9.75" customHeight="1" thickBot="1">
      <c r="A177" s="26"/>
      <c r="B177" s="72"/>
      <c r="C177" s="19"/>
      <c r="D177" s="72"/>
      <c r="E177" s="19"/>
      <c r="F177" s="72"/>
      <c r="G177" s="72"/>
      <c r="H177" s="5"/>
    </row>
    <row r="178" spans="1:14" ht="18.75" customHeight="1">
      <c r="A178" s="45" t="s">
        <v>41</v>
      </c>
      <c r="B178" s="60">
        <v>-70063</v>
      </c>
      <c r="C178" s="89"/>
      <c r="D178" s="60">
        <v>-225079</v>
      </c>
      <c r="E178" s="89"/>
      <c r="F178" s="62">
        <v>2290051</v>
      </c>
      <c r="G178" s="73">
        <v>-296253</v>
      </c>
      <c r="H178" s="31"/>
      <c r="I178" s="49"/>
      <c r="J178" s="107" t="s">
        <v>99</v>
      </c>
      <c r="K178" s="63">
        <f>SUM(L178-G178)</f>
        <v>105047</v>
      </c>
      <c r="L178" s="181">
        <v>-191206</v>
      </c>
      <c r="M178" s="119"/>
      <c r="N178" s="344" t="s">
        <v>259</v>
      </c>
    </row>
    <row r="179" spans="1:13" ht="25.5" customHeight="1" thickBot="1">
      <c r="A179" s="37" t="s">
        <v>17</v>
      </c>
      <c r="B179" s="90"/>
      <c r="C179" s="91"/>
      <c r="D179" s="90"/>
      <c r="E179" s="91"/>
      <c r="F179" s="87"/>
      <c r="G179" s="68"/>
      <c r="H179" s="39"/>
      <c r="I179" s="38"/>
      <c r="J179" s="38"/>
      <c r="K179" s="38"/>
      <c r="L179" s="38"/>
      <c r="M179" s="120" t="s">
        <v>110</v>
      </c>
    </row>
    <row r="180" spans="1:8" ht="12" customHeight="1" thickBot="1">
      <c r="A180" s="29"/>
      <c r="B180" s="72"/>
      <c r="C180" s="19"/>
      <c r="D180" s="72"/>
      <c r="E180" s="19"/>
      <c r="F180" s="72"/>
      <c r="G180" s="72"/>
      <c r="H180" s="5"/>
    </row>
    <row r="181" spans="1:14" ht="18.75" customHeight="1">
      <c r="A181" s="45" t="s">
        <v>42</v>
      </c>
      <c r="B181" s="62">
        <v>265073</v>
      </c>
      <c r="C181" s="74"/>
      <c r="D181" s="62">
        <v>1164</v>
      </c>
      <c r="E181" s="74"/>
      <c r="F181" s="62">
        <v>3496211</v>
      </c>
      <c r="G181" s="73">
        <v>-5253</v>
      </c>
      <c r="H181" s="31"/>
      <c r="I181" s="49"/>
      <c r="J181" s="43">
        <v>-133700</v>
      </c>
      <c r="K181" s="60">
        <f>SUM(L181-G181)</f>
        <v>-127258</v>
      </c>
      <c r="L181" s="73">
        <v>-132511</v>
      </c>
      <c r="M181" s="119"/>
      <c r="N181" s="265" t="s">
        <v>265</v>
      </c>
    </row>
    <row r="182" spans="1:14" ht="29.25" customHeight="1" thickBot="1">
      <c r="A182" s="37" t="s">
        <v>11</v>
      </c>
      <c r="B182" s="87"/>
      <c r="C182" s="92"/>
      <c r="D182" s="87"/>
      <c r="E182" s="92"/>
      <c r="F182" s="87"/>
      <c r="G182" s="68"/>
      <c r="H182" s="39"/>
      <c r="I182" s="38"/>
      <c r="J182" s="38"/>
      <c r="K182" s="38"/>
      <c r="L182" s="38"/>
      <c r="M182" s="120" t="s">
        <v>110</v>
      </c>
      <c r="N182" s="136"/>
    </row>
    <row r="183" spans="1:8" ht="16.5" thickBot="1">
      <c r="A183" s="26"/>
      <c r="B183" s="72"/>
      <c r="C183" s="19"/>
      <c r="D183" s="72"/>
      <c r="E183" s="19"/>
      <c r="F183" s="72"/>
      <c r="G183" s="72"/>
      <c r="H183" s="5"/>
    </row>
    <row r="184" spans="1:14" ht="16.5" customHeight="1">
      <c r="A184" s="45" t="s">
        <v>43</v>
      </c>
      <c r="B184" s="62">
        <v>102050</v>
      </c>
      <c r="C184" s="89"/>
      <c r="D184" s="60">
        <v>-35214</v>
      </c>
      <c r="E184" s="74"/>
      <c r="F184" s="62">
        <v>2287803</v>
      </c>
      <c r="G184" s="73">
        <v>-11387</v>
      </c>
      <c r="H184" s="31"/>
      <c r="I184" s="49"/>
      <c r="J184" s="43">
        <v>-71200</v>
      </c>
      <c r="K184" s="63">
        <f>SUM(L184-G184)</f>
        <v>19686</v>
      </c>
      <c r="L184" s="135">
        <v>8299</v>
      </c>
      <c r="M184" s="119"/>
      <c r="N184" s="344" t="s">
        <v>259</v>
      </c>
    </row>
    <row r="185" spans="1:13" ht="25.5" customHeight="1" thickBot="1">
      <c r="A185" s="37" t="s">
        <v>11</v>
      </c>
      <c r="B185" s="87"/>
      <c r="C185" s="91"/>
      <c r="D185" s="90"/>
      <c r="E185" s="92"/>
      <c r="F185" s="87"/>
      <c r="G185" s="68"/>
      <c r="H185" s="39"/>
      <c r="I185" s="38"/>
      <c r="J185" s="38"/>
      <c r="K185" s="38"/>
      <c r="L185" s="38"/>
      <c r="M185" s="120" t="s">
        <v>110</v>
      </c>
    </row>
    <row r="186" spans="1:14" ht="16.5" thickBot="1">
      <c r="A186" s="152"/>
      <c r="B186" s="72"/>
      <c r="C186" s="19"/>
      <c r="D186" s="72"/>
      <c r="E186" s="19"/>
      <c r="F186" s="72"/>
      <c r="G186" s="72"/>
      <c r="H186" s="5"/>
      <c r="M186" s="141"/>
      <c r="N186" s="136"/>
    </row>
    <row r="187" spans="1:14" ht="15.75">
      <c r="A187" s="29" t="s">
        <v>28</v>
      </c>
      <c r="B187" s="60">
        <v>-724970</v>
      </c>
      <c r="C187" s="241"/>
      <c r="D187" s="60">
        <v>-730314</v>
      </c>
      <c r="E187" s="74"/>
      <c r="F187" s="62">
        <v>3441248</v>
      </c>
      <c r="G187" s="73">
        <v>-612721</v>
      </c>
      <c r="H187" s="31"/>
      <c r="I187" s="49"/>
      <c r="J187" s="116">
        <v>-623000</v>
      </c>
      <c r="K187" s="63">
        <f>SUM(L187-G187)</f>
        <v>16885</v>
      </c>
      <c r="L187" s="171">
        <v>-595836</v>
      </c>
      <c r="M187" s="187"/>
      <c r="N187" s="136" t="s">
        <v>265</v>
      </c>
    </row>
    <row r="188" spans="1:14" ht="27" thickBot="1">
      <c r="A188" s="29" t="s">
        <v>11</v>
      </c>
      <c r="B188" s="72"/>
      <c r="C188" s="19"/>
      <c r="D188" s="72"/>
      <c r="E188" s="19"/>
      <c r="F188" s="72"/>
      <c r="G188" s="72"/>
      <c r="H188" s="5"/>
      <c r="M188" s="290" t="s">
        <v>110</v>
      </c>
      <c r="N188" s="345"/>
    </row>
    <row r="189" spans="1:13" ht="13.5" customHeight="1" thickBot="1">
      <c r="A189" s="152"/>
      <c r="B189" s="138"/>
      <c r="C189" s="139"/>
      <c r="D189" s="138"/>
      <c r="E189" s="139"/>
      <c r="F189" s="138"/>
      <c r="G189" s="138"/>
      <c r="H189" s="140"/>
      <c r="I189" s="141"/>
      <c r="J189" s="141"/>
      <c r="K189" s="141"/>
      <c r="L189" s="141"/>
      <c r="M189" s="216"/>
    </row>
    <row r="190" spans="1:14" ht="20.25" customHeight="1">
      <c r="A190" s="36" t="s">
        <v>32</v>
      </c>
      <c r="B190" s="99">
        <v>137436</v>
      </c>
      <c r="C190" s="76"/>
      <c r="D190" s="77">
        <v>29315</v>
      </c>
      <c r="E190" s="18"/>
      <c r="F190" s="99">
        <v>1846289</v>
      </c>
      <c r="G190" s="142">
        <v>-436708</v>
      </c>
      <c r="H190" s="8"/>
      <c r="I190" s="11"/>
      <c r="J190" s="149" t="s">
        <v>99</v>
      </c>
      <c r="K190" s="75">
        <f>SUM(L190-G190)</f>
        <v>-290651</v>
      </c>
      <c r="L190" s="180">
        <v>-727359</v>
      </c>
      <c r="M190" s="199"/>
      <c r="N190" s="344" t="s">
        <v>259</v>
      </c>
    </row>
    <row r="191" spans="1:13" ht="27" customHeight="1" thickBot="1">
      <c r="A191" s="37" t="s">
        <v>11</v>
      </c>
      <c r="B191" s="105"/>
      <c r="C191" s="92"/>
      <c r="D191" s="87"/>
      <c r="E191" s="91"/>
      <c r="F191" s="105"/>
      <c r="G191" s="68"/>
      <c r="H191" s="39"/>
      <c r="I191" s="38"/>
      <c r="J191" s="38"/>
      <c r="K191" s="38"/>
      <c r="L191" s="38"/>
      <c r="M191" s="196" t="s">
        <v>110</v>
      </c>
    </row>
    <row r="192" spans="1:8" ht="16.5" thickBot="1">
      <c r="A192" s="26"/>
      <c r="B192" s="72"/>
      <c r="C192" s="19"/>
      <c r="D192" s="72"/>
      <c r="E192" s="19"/>
      <c r="F192" s="72"/>
      <c r="G192" s="72"/>
      <c r="H192" s="5"/>
    </row>
    <row r="193" spans="1:14" ht="17.25" customHeight="1">
      <c r="A193" s="45" t="s">
        <v>44</v>
      </c>
      <c r="B193" s="62">
        <v>179447</v>
      </c>
      <c r="C193" s="89"/>
      <c r="D193" s="62">
        <v>22193</v>
      </c>
      <c r="E193" s="89"/>
      <c r="F193" s="62">
        <v>2296305</v>
      </c>
      <c r="G193" s="73">
        <v>-23855</v>
      </c>
      <c r="H193" s="31"/>
      <c r="I193" s="49"/>
      <c r="J193" s="33">
        <v>56900</v>
      </c>
      <c r="K193" s="63">
        <f>SUM(L193-G193)</f>
        <v>5914</v>
      </c>
      <c r="L193" s="62">
        <v>-17941</v>
      </c>
      <c r="M193" s="119"/>
      <c r="N193" s="344" t="s">
        <v>259</v>
      </c>
    </row>
    <row r="194" spans="1:13" ht="26.25" customHeight="1" thickBot="1">
      <c r="A194" s="37" t="s">
        <v>17</v>
      </c>
      <c r="B194" s="68"/>
      <c r="C194" s="69"/>
      <c r="D194" s="68"/>
      <c r="E194" s="69"/>
      <c r="F194" s="68"/>
      <c r="G194" s="68"/>
      <c r="H194" s="39"/>
      <c r="I194" s="38"/>
      <c r="J194" s="38"/>
      <c r="K194" s="38"/>
      <c r="L194" s="38"/>
      <c r="M194" s="120" t="s">
        <v>110</v>
      </c>
    </row>
    <row r="195" spans="1:8" ht="16.5" thickBot="1">
      <c r="A195" s="26"/>
      <c r="B195" s="72"/>
      <c r="C195" s="19"/>
      <c r="D195" s="72"/>
      <c r="E195" s="19"/>
      <c r="F195" s="72"/>
      <c r="G195" s="72"/>
      <c r="H195" s="5"/>
    </row>
    <row r="196" spans="1:14" ht="15.75" customHeight="1">
      <c r="A196" s="45" t="s">
        <v>45</v>
      </c>
      <c r="B196" s="60">
        <v>-96557</v>
      </c>
      <c r="C196" s="89"/>
      <c r="D196" s="60">
        <v>-127108</v>
      </c>
      <c r="E196" s="89"/>
      <c r="F196" s="62">
        <v>1425959</v>
      </c>
      <c r="G196" s="73">
        <v>-62538</v>
      </c>
      <c r="H196" s="31"/>
      <c r="I196" s="49"/>
      <c r="J196" s="43">
        <v>-45600</v>
      </c>
      <c r="K196" s="63">
        <f>SUM(L196-G196)</f>
        <v>16901</v>
      </c>
      <c r="L196" s="73">
        <v>-45637</v>
      </c>
      <c r="M196" s="119"/>
      <c r="N196" s="344" t="s">
        <v>259</v>
      </c>
    </row>
    <row r="197" spans="1:13" ht="30" customHeight="1" thickBot="1">
      <c r="A197" s="37" t="s">
        <v>11</v>
      </c>
      <c r="B197" s="68"/>
      <c r="C197" s="69"/>
      <c r="D197" s="68"/>
      <c r="E197" s="69"/>
      <c r="F197" s="68"/>
      <c r="G197" s="68"/>
      <c r="H197" s="39"/>
      <c r="I197" s="38"/>
      <c r="J197" s="38"/>
      <c r="K197" s="38"/>
      <c r="L197" s="38"/>
      <c r="M197" s="120" t="s">
        <v>110</v>
      </c>
    </row>
    <row r="198" spans="1:8" ht="16.5" thickBot="1">
      <c r="A198" s="26"/>
      <c r="B198" s="72"/>
      <c r="C198" s="19"/>
      <c r="D198" s="72"/>
      <c r="E198" s="19"/>
      <c r="F198" s="72"/>
      <c r="G198" s="72"/>
      <c r="H198" s="5"/>
    </row>
    <row r="199" spans="1:14" ht="28.5" customHeight="1">
      <c r="A199" s="45" t="s">
        <v>46</v>
      </c>
      <c r="B199" s="60">
        <v>-1378</v>
      </c>
      <c r="C199" s="122"/>
      <c r="D199" s="60">
        <v>-100921</v>
      </c>
      <c r="E199" s="123"/>
      <c r="F199" s="124">
        <v>1857635</v>
      </c>
      <c r="G199" s="73">
        <v>-116001</v>
      </c>
      <c r="H199" s="31"/>
      <c r="I199" s="49"/>
      <c r="J199" s="43">
        <v>-125100</v>
      </c>
      <c r="K199" s="63">
        <f>SUM(L199-G199)</f>
        <v>6284</v>
      </c>
      <c r="L199" s="73">
        <v>-109717</v>
      </c>
      <c r="M199" s="119"/>
      <c r="N199" s="265" t="s">
        <v>265</v>
      </c>
    </row>
    <row r="200" spans="1:13" ht="24" customHeight="1" thickBot="1">
      <c r="A200" s="37" t="s">
        <v>11</v>
      </c>
      <c r="B200" s="125"/>
      <c r="C200" s="126"/>
      <c r="D200" s="125"/>
      <c r="E200" s="127"/>
      <c r="F200" s="128"/>
      <c r="G200" s="68"/>
      <c r="H200" s="39"/>
      <c r="I200" s="38"/>
      <c r="J200" s="38"/>
      <c r="K200" s="38"/>
      <c r="L200" s="38"/>
      <c r="M200" s="120" t="s">
        <v>110</v>
      </c>
    </row>
    <row r="201" spans="1:12" ht="16.5" thickBot="1">
      <c r="A201" s="27"/>
      <c r="B201" s="138"/>
      <c r="C201" s="139"/>
      <c r="D201" s="138"/>
      <c r="E201" s="139"/>
      <c r="F201" s="138"/>
      <c r="G201" s="138"/>
      <c r="H201" s="140"/>
      <c r="I201" s="141"/>
      <c r="J201" s="141"/>
      <c r="K201" s="141"/>
      <c r="L201" s="141"/>
    </row>
    <row r="202" spans="1:14" ht="17.25" customHeight="1">
      <c r="A202" s="45" t="s">
        <v>122</v>
      </c>
      <c r="B202" s="99">
        <v>165769</v>
      </c>
      <c r="C202" s="101"/>
      <c r="D202" s="99">
        <v>116067</v>
      </c>
      <c r="E202" s="19"/>
      <c r="F202" s="72"/>
      <c r="G202" s="100">
        <v>49171</v>
      </c>
      <c r="H202" s="5"/>
      <c r="J202" s="17"/>
      <c r="K202" s="75">
        <f>SUM(L202-G202)</f>
        <v>-78018</v>
      </c>
      <c r="L202" s="175">
        <v>-28847</v>
      </c>
      <c r="M202" s="119"/>
      <c r="N202" s="344" t="s">
        <v>259</v>
      </c>
    </row>
    <row r="203" spans="1:13" ht="24.75" customHeight="1" thickBot="1">
      <c r="A203" s="37" t="s">
        <v>11</v>
      </c>
      <c r="B203" s="68"/>
      <c r="C203" s="69"/>
      <c r="D203" s="68"/>
      <c r="E203" s="69"/>
      <c r="F203" s="68"/>
      <c r="G203" s="68"/>
      <c r="H203" s="39"/>
      <c r="I203" s="38"/>
      <c r="J203" s="38"/>
      <c r="K203" s="38"/>
      <c r="L203" s="38"/>
      <c r="M203" s="120" t="s">
        <v>110</v>
      </c>
    </row>
    <row r="204" spans="1:8" ht="16.5" thickBot="1">
      <c r="A204" s="26"/>
      <c r="B204" s="72"/>
      <c r="C204" s="19"/>
      <c r="D204" s="72"/>
      <c r="E204" s="19"/>
      <c r="F204" s="72"/>
      <c r="G204" s="72"/>
      <c r="H204" s="5"/>
    </row>
    <row r="205" spans="1:14" ht="15.75">
      <c r="A205" s="45" t="s">
        <v>47</v>
      </c>
      <c r="B205" s="62">
        <v>71565</v>
      </c>
      <c r="C205" s="89"/>
      <c r="D205" s="62">
        <v>15497</v>
      </c>
      <c r="E205" s="89"/>
      <c r="F205" s="62">
        <v>1185158</v>
      </c>
      <c r="G205" s="73">
        <v>-39857</v>
      </c>
      <c r="H205" s="31"/>
      <c r="I205" s="49"/>
      <c r="J205" s="43">
        <v>-188400</v>
      </c>
      <c r="K205" s="60">
        <f>SUM(L205-G205)</f>
        <v>-148628</v>
      </c>
      <c r="L205" s="73">
        <v>-188485</v>
      </c>
      <c r="M205" s="119"/>
      <c r="N205" s="344" t="s">
        <v>259</v>
      </c>
    </row>
    <row r="206" spans="1:13" ht="27" customHeight="1" thickBot="1">
      <c r="A206" s="37" t="s">
        <v>11</v>
      </c>
      <c r="B206" s="68"/>
      <c r="C206" s="69"/>
      <c r="D206" s="68"/>
      <c r="E206" s="69"/>
      <c r="F206" s="68"/>
      <c r="G206" s="68"/>
      <c r="H206" s="39"/>
      <c r="I206" s="38"/>
      <c r="J206" s="38"/>
      <c r="K206" s="38"/>
      <c r="L206" s="38"/>
      <c r="M206" s="120" t="s">
        <v>110</v>
      </c>
    </row>
    <row r="207" spans="1:8" ht="16.5" thickBot="1">
      <c r="A207" s="26"/>
      <c r="B207" s="72"/>
      <c r="C207" s="19"/>
      <c r="D207" s="72"/>
      <c r="E207" s="19"/>
      <c r="F207" s="72"/>
      <c r="G207" s="72"/>
      <c r="H207" s="5"/>
    </row>
    <row r="208" spans="1:16" ht="18" customHeight="1">
      <c r="A208" s="45" t="s">
        <v>48</v>
      </c>
      <c r="B208" s="63">
        <v>51989</v>
      </c>
      <c r="C208" s="74"/>
      <c r="D208" s="62">
        <v>1002</v>
      </c>
      <c r="E208" s="74"/>
      <c r="F208" s="62">
        <v>1044566</v>
      </c>
      <c r="G208" s="129">
        <v>35919</v>
      </c>
      <c r="H208" s="31"/>
      <c r="I208" s="49"/>
      <c r="J208" s="130">
        <v>9100</v>
      </c>
      <c r="K208" s="60">
        <f>SUM(L208-G208)</f>
        <v>-26806</v>
      </c>
      <c r="L208" s="129">
        <v>9113</v>
      </c>
      <c r="M208" s="119"/>
      <c r="N208" s="344" t="s">
        <v>259</v>
      </c>
      <c r="P208" s="197"/>
    </row>
    <row r="209" spans="1:13" ht="31.5" customHeight="1" thickBot="1">
      <c r="A209" s="37" t="s">
        <v>20</v>
      </c>
      <c r="B209" s="105"/>
      <c r="C209" s="92"/>
      <c r="D209" s="87"/>
      <c r="E209" s="92"/>
      <c r="F209" s="87"/>
      <c r="G209" s="68"/>
      <c r="H209" s="39"/>
      <c r="I209" s="38"/>
      <c r="J209" s="38"/>
      <c r="K209" s="38"/>
      <c r="L209" s="38"/>
      <c r="M209" s="120" t="s">
        <v>110</v>
      </c>
    </row>
    <row r="210" spans="1:8" ht="16.5" customHeight="1" thickBot="1">
      <c r="A210" s="27"/>
      <c r="B210" s="72"/>
      <c r="C210" s="19"/>
      <c r="D210" s="72"/>
      <c r="E210" s="19"/>
      <c r="F210" s="72"/>
      <c r="G210" s="72"/>
      <c r="H210" s="5"/>
    </row>
    <row r="211" spans="1:14" ht="26.25" customHeight="1">
      <c r="A211" s="45" t="s">
        <v>49</v>
      </c>
      <c r="B211" s="60">
        <v>-197481</v>
      </c>
      <c r="C211" s="89"/>
      <c r="D211" s="60">
        <v>-207068</v>
      </c>
      <c r="E211" s="89"/>
      <c r="F211" s="62">
        <v>2436465</v>
      </c>
      <c r="G211" s="73">
        <v>-296138</v>
      </c>
      <c r="H211" s="31"/>
      <c r="I211" s="49"/>
      <c r="J211" s="107" t="s">
        <v>99</v>
      </c>
      <c r="K211" s="60">
        <f>SUM(L211-G211)</f>
        <v>-24838</v>
      </c>
      <c r="L211" s="181">
        <v>-320976</v>
      </c>
      <c r="M211" s="119"/>
      <c r="N211" s="265" t="s">
        <v>265</v>
      </c>
    </row>
    <row r="212" spans="1:13" ht="28.5" customHeight="1" thickBot="1">
      <c r="A212" s="37" t="s">
        <v>20</v>
      </c>
      <c r="B212" s="90"/>
      <c r="C212" s="91"/>
      <c r="D212" s="90"/>
      <c r="E212" s="91"/>
      <c r="F212" s="87"/>
      <c r="G212" s="68"/>
      <c r="H212" s="39"/>
      <c r="I212" s="38"/>
      <c r="J212" s="38"/>
      <c r="K212" s="38"/>
      <c r="L212" s="38"/>
      <c r="M212" s="120" t="s">
        <v>110</v>
      </c>
    </row>
    <row r="213" spans="1:17" ht="15" customHeight="1" thickBot="1">
      <c r="A213" s="152"/>
      <c r="B213" s="157"/>
      <c r="C213" s="158"/>
      <c r="D213" s="157"/>
      <c r="E213" s="158"/>
      <c r="F213" s="160"/>
      <c r="G213" s="138"/>
      <c r="H213" s="140"/>
      <c r="I213" s="141"/>
      <c r="J213" s="141"/>
      <c r="K213" s="141"/>
      <c r="L213" s="141"/>
      <c r="M213" s="216"/>
      <c r="Q213" s="197"/>
    </row>
    <row r="214" spans="1:14" ht="30" customHeight="1">
      <c r="A214" s="29" t="s">
        <v>214</v>
      </c>
      <c r="B214" s="99">
        <v>77760</v>
      </c>
      <c r="C214" s="101"/>
      <c r="D214" s="99">
        <v>94457</v>
      </c>
      <c r="E214" s="18"/>
      <c r="F214" s="77"/>
      <c r="G214" s="217">
        <v>18014</v>
      </c>
      <c r="H214" s="8"/>
      <c r="I214" s="11"/>
      <c r="J214" s="11"/>
      <c r="K214" s="60">
        <f>SUM(L214-G214)</f>
        <v>-16300</v>
      </c>
      <c r="L214" s="217">
        <v>1714</v>
      </c>
      <c r="M214" s="198"/>
      <c r="N214" s="265" t="s">
        <v>259</v>
      </c>
    </row>
    <row r="215" spans="1:13" ht="30" customHeight="1" thickBot="1">
      <c r="A215" s="29" t="s">
        <v>20</v>
      </c>
      <c r="B215" s="75"/>
      <c r="C215" s="18"/>
      <c r="D215" s="75"/>
      <c r="E215" s="18"/>
      <c r="F215" s="77"/>
      <c r="G215" s="66"/>
      <c r="H215" s="8"/>
      <c r="I215" s="11"/>
      <c r="J215" s="11"/>
      <c r="K215" s="11"/>
      <c r="L215" s="11"/>
      <c r="M215" s="120" t="s">
        <v>110</v>
      </c>
    </row>
    <row r="216" spans="1:13" ht="17.25" customHeight="1" thickBot="1">
      <c r="A216" s="141"/>
      <c r="B216" s="157"/>
      <c r="C216" s="158"/>
      <c r="D216" s="157"/>
      <c r="E216" s="158"/>
      <c r="F216" s="160"/>
      <c r="G216" s="138"/>
      <c r="H216" s="140"/>
      <c r="I216" s="141"/>
      <c r="J216" s="141"/>
      <c r="K216" s="141"/>
      <c r="L216" s="141"/>
      <c r="M216" s="215"/>
    </row>
    <row r="217" spans="1:14" ht="30.75" customHeight="1">
      <c r="A217" s="29" t="s">
        <v>136</v>
      </c>
      <c r="B217" s="263">
        <v>132125</v>
      </c>
      <c r="C217" s="97"/>
      <c r="D217" s="263">
        <v>111590</v>
      </c>
      <c r="E217" s="97"/>
      <c r="F217" s="66"/>
      <c r="G217" s="263">
        <v>-18729</v>
      </c>
      <c r="H217" s="8"/>
      <c r="I217" s="11"/>
      <c r="J217" s="11"/>
      <c r="K217" s="99">
        <f>SUM(L217-G217)</f>
        <v>6840</v>
      </c>
      <c r="L217" s="180">
        <v>-11889</v>
      </c>
      <c r="M217" s="293" t="s">
        <v>110</v>
      </c>
      <c r="N217" s="265" t="s">
        <v>265</v>
      </c>
    </row>
    <row r="218" spans="1:13" ht="20.25" customHeight="1" thickBot="1">
      <c r="A218" s="194" t="s">
        <v>11</v>
      </c>
      <c r="B218" s="68"/>
      <c r="C218" s="69"/>
      <c r="D218" s="68"/>
      <c r="E218" s="69"/>
      <c r="F218" s="68"/>
      <c r="G218" s="68"/>
      <c r="H218" s="39"/>
      <c r="I218" s="38"/>
      <c r="J218" s="38"/>
      <c r="K218" s="38"/>
      <c r="L218" s="38"/>
      <c r="M218" s="292"/>
    </row>
    <row r="219" spans="1:13" ht="16.5" customHeight="1">
      <c r="A219" s="29"/>
      <c r="B219" s="66"/>
      <c r="C219" s="97"/>
      <c r="D219" s="66"/>
      <c r="E219" s="97"/>
      <c r="F219" s="66"/>
      <c r="G219" s="66"/>
      <c r="H219" s="8"/>
      <c r="I219" s="11"/>
      <c r="J219" s="11"/>
      <c r="K219" s="11"/>
      <c r="L219" s="11"/>
      <c r="M219" s="118"/>
    </row>
    <row r="220" spans="1:14" ht="75" customHeight="1">
      <c r="A220" s="24" t="s">
        <v>101</v>
      </c>
      <c r="B220" s="23">
        <f>SUM(B142+B160+B178+B187+B196+B199+B211)</f>
        <v>-1343856</v>
      </c>
      <c r="C220" s="19"/>
      <c r="D220" s="23">
        <f>SUM(D142+D160+D172+D178+D184+D187+D196+D199+D211)</f>
        <v>-1731729</v>
      </c>
      <c r="E220" s="19"/>
      <c r="F220" s="19"/>
      <c r="G220" s="23">
        <f>SUM(G142+G148+G154+G160+G172+G178+G181+G184+G187+G190+G193+G196+G199+G205+G211+G217)</f>
        <v>-2455763</v>
      </c>
      <c r="H220" s="5"/>
      <c r="I220" s="5"/>
      <c r="J220" s="5"/>
      <c r="K220" s="5"/>
      <c r="L220" s="23">
        <f>SUM(L142+L145+L148+L154+L160+L163+L169+L175+L178+L181+L187+L190+L196+L199+L202+L205+L211+L217)</f>
        <v>-3226761</v>
      </c>
      <c r="M220" s="298" t="s">
        <v>110</v>
      </c>
      <c r="N220" s="136"/>
    </row>
    <row r="221" spans="1:11" ht="24.75" customHeight="1">
      <c r="A221" s="205"/>
      <c r="B221" s="206"/>
      <c r="C221" s="207"/>
      <c r="D221" s="206"/>
      <c r="E221" s="207"/>
      <c r="F221" s="207"/>
      <c r="G221" s="206"/>
      <c r="H221" s="27"/>
      <c r="I221" s="27"/>
      <c r="J221" s="27"/>
      <c r="K221" s="27"/>
    </row>
    <row r="222" spans="1:11" ht="24.75" customHeight="1">
      <c r="A222" s="205"/>
      <c r="B222" s="206"/>
      <c r="C222" s="207"/>
      <c r="D222" s="206"/>
      <c r="E222" s="207"/>
      <c r="F222" s="207"/>
      <c r="G222" s="206"/>
      <c r="H222" s="27"/>
      <c r="I222" s="27"/>
      <c r="J222" s="27"/>
      <c r="K222" s="27"/>
    </row>
    <row r="223" spans="1:8" ht="18">
      <c r="A223" s="225" t="s">
        <v>194</v>
      </c>
      <c r="B223" s="225"/>
      <c r="C223" s="225"/>
      <c r="D223" s="226"/>
      <c r="E223" s="207"/>
      <c r="F223" s="207"/>
      <c r="G223" s="207"/>
      <c r="H223" s="27"/>
    </row>
    <row r="224" spans="1:8" ht="18.75" thickBot="1">
      <c r="A224" s="225"/>
      <c r="B224" s="225"/>
      <c r="C224" s="225"/>
      <c r="D224" s="226"/>
      <c r="E224" s="207"/>
      <c r="F224" s="207"/>
      <c r="G224" s="207"/>
      <c r="H224" s="27"/>
    </row>
    <row r="225" spans="1:13" ht="15.75">
      <c r="A225" s="45" t="s">
        <v>50</v>
      </c>
      <c r="B225" s="60">
        <v>-130660</v>
      </c>
      <c r="C225" s="89"/>
      <c r="D225" s="60">
        <v>-138431</v>
      </c>
      <c r="E225" s="74"/>
      <c r="F225" s="62">
        <v>2231944</v>
      </c>
      <c r="G225" s="135">
        <v>30787</v>
      </c>
      <c r="H225" s="31"/>
      <c r="I225" s="49"/>
      <c r="J225" s="121">
        <v>10500</v>
      </c>
      <c r="K225" s="60">
        <f>SUM(L225-G225)</f>
        <v>-22341</v>
      </c>
      <c r="L225" s="117">
        <v>8446</v>
      </c>
      <c r="M225" s="131"/>
    </row>
    <row r="226" spans="1:14" ht="27" thickBot="1">
      <c r="A226" s="37" t="s">
        <v>17</v>
      </c>
      <c r="B226" s="90"/>
      <c r="C226" s="91"/>
      <c r="D226" s="90"/>
      <c r="E226" s="92"/>
      <c r="F226" s="87"/>
      <c r="G226" s="68"/>
      <c r="H226" s="39"/>
      <c r="I226" s="38"/>
      <c r="J226" s="38"/>
      <c r="K226" s="38"/>
      <c r="L226" s="38"/>
      <c r="M226" s="132" t="s">
        <v>111</v>
      </c>
      <c r="N226" s="265" t="s">
        <v>265</v>
      </c>
    </row>
    <row r="227" spans="1:8" ht="16.5" thickBot="1">
      <c r="A227" s="26"/>
      <c r="B227" s="72"/>
      <c r="C227" s="19"/>
      <c r="D227" s="72"/>
      <c r="E227" s="19"/>
      <c r="F227" s="72"/>
      <c r="G227" s="72"/>
      <c r="H227" s="5"/>
    </row>
    <row r="228" spans="1:14" ht="19.5" customHeight="1">
      <c r="A228" s="45" t="s">
        <v>51</v>
      </c>
      <c r="B228" s="62">
        <v>8828</v>
      </c>
      <c r="C228" s="89"/>
      <c r="D228" s="60">
        <v>-82282</v>
      </c>
      <c r="E228" s="74"/>
      <c r="F228" s="62">
        <v>2267045</v>
      </c>
      <c r="G228" s="117">
        <v>-5175</v>
      </c>
      <c r="H228" s="31"/>
      <c r="I228" s="49"/>
      <c r="J228" s="121">
        <v>32400</v>
      </c>
      <c r="K228" s="63">
        <f>SUM(L228-G228)</f>
        <v>34400</v>
      </c>
      <c r="L228" s="117">
        <v>29225</v>
      </c>
      <c r="M228" s="131"/>
      <c r="N228" s="265" t="s">
        <v>265</v>
      </c>
    </row>
    <row r="229" spans="1:13" ht="28.5" customHeight="1" thickBot="1">
      <c r="A229" s="37" t="s">
        <v>17</v>
      </c>
      <c r="B229" s="68"/>
      <c r="C229" s="69"/>
      <c r="D229" s="68"/>
      <c r="E229" s="69"/>
      <c r="F229" s="68"/>
      <c r="G229" s="68"/>
      <c r="H229" s="39"/>
      <c r="I229" s="38"/>
      <c r="J229" s="38"/>
      <c r="K229" s="38"/>
      <c r="L229" s="38"/>
      <c r="M229" s="132" t="s">
        <v>111</v>
      </c>
    </row>
    <row r="230" spans="1:8" ht="16.5" thickBot="1">
      <c r="A230" s="29"/>
      <c r="B230" s="72"/>
      <c r="C230" s="19"/>
      <c r="D230" s="72"/>
      <c r="E230" s="19"/>
      <c r="F230" s="72"/>
      <c r="G230" s="72"/>
      <c r="H230" s="5"/>
    </row>
    <row r="231" spans="1:14" ht="19.5" customHeight="1">
      <c r="A231" s="45" t="s">
        <v>52</v>
      </c>
      <c r="B231" s="60">
        <v>-232185</v>
      </c>
      <c r="C231" s="89"/>
      <c r="D231" s="60">
        <v>-175438</v>
      </c>
      <c r="E231" s="89"/>
      <c r="F231" s="62">
        <v>3116177</v>
      </c>
      <c r="G231" s="73">
        <v>-72145</v>
      </c>
      <c r="H231" s="31"/>
      <c r="I231" s="49"/>
      <c r="J231" s="107" t="s">
        <v>99</v>
      </c>
      <c r="K231" s="63">
        <f>SUM(L231-G231)</f>
        <v>0</v>
      </c>
      <c r="L231" s="181">
        <v>-72145</v>
      </c>
      <c r="M231" s="131"/>
      <c r="N231" s="265" t="s">
        <v>265</v>
      </c>
    </row>
    <row r="232" spans="1:13" ht="28.5" customHeight="1" thickBot="1">
      <c r="A232" s="37" t="s">
        <v>11</v>
      </c>
      <c r="B232" s="90"/>
      <c r="C232" s="91"/>
      <c r="D232" s="90"/>
      <c r="E232" s="91"/>
      <c r="F232" s="87"/>
      <c r="G232" s="68"/>
      <c r="H232" s="39"/>
      <c r="I232" s="38"/>
      <c r="J232" s="38"/>
      <c r="K232" s="38"/>
      <c r="L232" s="38"/>
      <c r="M232" s="132" t="s">
        <v>111</v>
      </c>
    </row>
    <row r="233" spans="1:8" ht="16.5" thickBot="1">
      <c r="A233" s="26"/>
      <c r="B233" s="72"/>
      <c r="C233" s="19"/>
      <c r="D233" s="72"/>
      <c r="E233" s="19"/>
      <c r="F233" s="72"/>
      <c r="G233" s="72"/>
      <c r="H233" s="5"/>
    </row>
    <row r="234" spans="1:14" ht="18" customHeight="1">
      <c r="A234" s="45" t="s">
        <v>53</v>
      </c>
      <c r="B234" s="60">
        <v>-182784</v>
      </c>
      <c r="C234" s="89"/>
      <c r="D234" s="60">
        <v>-203401</v>
      </c>
      <c r="E234" s="89"/>
      <c r="F234" s="62">
        <v>2275582</v>
      </c>
      <c r="G234" s="73">
        <v>-215500</v>
      </c>
      <c r="H234" s="31"/>
      <c r="I234" s="49"/>
      <c r="J234" s="43">
        <v>-202653</v>
      </c>
      <c r="K234" s="63">
        <f>SUM(L234-G234)</f>
        <v>42516</v>
      </c>
      <c r="L234" s="73">
        <v>-172984</v>
      </c>
      <c r="M234" s="131"/>
      <c r="N234" s="265" t="s">
        <v>265</v>
      </c>
    </row>
    <row r="235" spans="1:13" ht="26.25" customHeight="1" thickBot="1">
      <c r="A235" s="37" t="s">
        <v>11</v>
      </c>
      <c r="B235" s="68"/>
      <c r="C235" s="69"/>
      <c r="D235" s="68"/>
      <c r="E235" s="69"/>
      <c r="F235" s="68"/>
      <c r="G235" s="68"/>
      <c r="H235" s="39"/>
      <c r="I235" s="38"/>
      <c r="J235" s="38"/>
      <c r="K235" s="38"/>
      <c r="L235" s="38"/>
      <c r="M235" s="132" t="s">
        <v>111</v>
      </c>
    </row>
    <row r="236" spans="1:13" ht="16.5" customHeight="1">
      <c r="A236" s="29"/>
      <c r="B236" s="72"/>
      <c r="C236" s="207"/>
      <c r="D236" s="207"/>
      <c r="E236" s="207"/>
      <c r="F236" s="207"/>
      <c r="G236" s="207"/>
      <c r="H236" s="27"/>
      <c r="M236" s="118"/>
    </row>
    <row r="237" spans="1:13" ht="64.5" customHeight="1">
      <c r="A237" s="22" t="s">
        <v>102</v>
      </c>
      <c r="B237" s="23">
        <f>SUM(B225+B231+B234)</f>
        <v>-545629</v>
      </c>
      <c r="C237" s="20"/>
      <c r="D237" s="23">
        <f>SUM(D225+D228+D231+D234)</f>
        <v>-599552</v>
      </c>
      <c r="E237" s="20"/>
      <c r="F237" s="20"/>
      <c r="G237" s="23">
        <f>SUM(G228+G231+G234)</f>
        <v>-292820</v>
      </c>
      <c r="H237" s="5"/>
      <c r="I237" s="5"/>
      <c r="J237" s="5"/>
      <c r="K237" s="5"/>
      <c r="L237" s="23">
        <f>SUM(L231+L234)</f>
        <v>-245129</v>
      </c>
      <c r="M237" s="299" t="s">
        <v>111</v>
      </c>
    </row>
    <row r="238" spans="1:12" ht="13.5" customHeight="1">
      <c r="A238" s="222"/>
      <c r="B238" s="206"/>
      <c r="C238" s="223"/>
      <c r="D238" s="206"/>
      <c r="E238" s="223"/>
      <c r="F238" s="223"/>
      <c r="G238" s="206"/>
      <c r="H238" s="27"/>
      <c r="I238" s="27"/>
      <c r="J238" s="27"/>
      <c r="K238" s="27"/>
      <c r="L238" s="27"/>
    </row>
    <row r="239" spans="1:12" ht="19.5" customHeight="1">
      <c r="A239" s="222"/>
      <c r="B239" s="206"/>
      <c r="C239" s="223"/>
      <c r="D239" s="206"/>
      <c r="E239" s="223"/>
      <c r="F239" s="223"/>
      <c r="G239" s="206"/>
      <c r="H239" s="27"/>
      <c r="I239" s="27"/>
      <c r="J239" s="27"/>
      <c r="K239" s="27"/>
      <c r="L239" s="27"/>
    </row>
    <row r="240" spans="1:12" ht="54">
      <c r="A240" s="21" t="s">
        <v>100</v>
      </c>
      <c r="B240" s="23">
        <f>SUM(B93+B137+B220+B237)</f>
        <v>-8223565</v>
      </c>
      <c r="C240" s="20"/>
      <c r="D240" s="23">
        <f>SUM(D93+D137+D220+D237)</f>
        <v>-9977006</v>
      </c>
      <c r="E240" s="20"/>
      <c r="F240" s="20"/>
      <c r="G240" s="23">
        <f>SUM(G93+G137+G220+G237)</f>
        <v>-12377663</v>
      </c>
      <c r="H240" s="5"/>
      <c r="I240" s="5"/>
      <c r="J240" s="5"/>
      <c r="K240" s="5"/>
      <c r="L240" s="23">
        <f>SUM(L93+L137+L220+L237)</f>
        <v>-14828381</v>
      </c>
    </row>
    <row r="241" spans="1:12" ht="15.75">
      <c r="A241" s="222"/>
      <c r="B241" s="206"/>
      <c r="C241" s="223"/>
      <c r="D241" s="206"/>
      <c r="E241" s="223"/>
      <c r="F241" s="223"/>
      <c r="G241" s="206"/>
      <c r="H241" s="27"/>
      <c r="I241" s="27"/>
      <c r="J241" s="27"/>
      <c r="K241" s="27"/>
      <c r="L241" s="27"/>
    </row>
    <row r="242" spans="1:12" ht="15.75">
      <c r="A242" s="222"/>
      <c r="B242" s="206"/>
      <c r="C242" s="223"/>
      <c r="D242" s="206"/>
      <c r="E242" s="223"/>
      <c r="F242" s="223"/>
      <c r="G242" s="206"/>
      <c r="H242" s="27"/>
      <c r="I242" s="27"/>
      <c r="J242" s="27"/>
      <c r="K242" s="27"/>
      <c r="L242" s="27"/>
    </row>
    <row r="243" spans="1:13" ht="16.5" customHeight="1">
      <c r="A243" s="347" t="s">
        <v>240</v>
      </c>
      <c r="B243" s="347"/>
      <c r="C243" s="347"/>
      <c r="D243" s="347"/>
      <c r="E243" s="347"/>
      <c r="F243" s="301"/>
      <c r="G243" s="302"/>
      <c r="H243" s="26"/>
      <c r="I243" s="26"/>
      <c r="J243" s="26"/>
      <c r="K243" s="26"/>
      <c r="L243" s="26"/>
      <c r="M243" s="11"/>
    </row>
    <row r="244" spans="1:13" ht="16.5" customHeight="1">
      <c r="A244" s="222"/>
      <c r="B244" s="222"/>
      <c r="C244" s="222"/>
      <c r="D244" s="222"/>
      <c r="E244" s="222"/>
      <c r="F244" s="301"/>
      <c r="G244" s="302"/>
      <c r="H244" s="26"/>
      <c r="I244" s="26"/>
      <c r="J244" s="26"/>
      <c r="K244" s="26"/>
      <c r="L244" s="26"/>
      <c r="M244" s="11"/>
    </row>
    <row r="245" spans="1:16" ht="22.5" customHeight="1">
      <c r="A245" s="29" t="s">
        <v>227</v>
      </c>
      <c r="B245" s="245">
        <v>21119</v>
      </c>
      <c r="C245" s="247"/>
      <c r="D245" s="245">
        <v>68600</v>
      </c>
      <c r="E245" s="247"/>
      <c r="F245" s="245"/>
      <c r="G245" s="245">
        <v>35321</v>
      </c>
      <c r="H245" s="248"/>
      <c r="I245" s="246"/>
      <c r="J245" s="246"/>
      <c r="K245" s="75">
        <f aca="true" t="shared" si="0" ref="K245:K360">SUM(L245-G245)</f>
        <v>-35321</v>
      </c>
      <c r="L245" s="246">
        <v>0</v>
      </c>
      <c r="M245" s="173" t="s">
        <v>141</v>
      </c>
      <c r="N245" s="136"/>
      <c r="O245" s="136"/>
      <c r="P245" s="136"/>
    </row>
    <row r="246" spans="1:16" ht="21.75" customHeight="1">
      <c r="A246" s="211" t="s">
        <v>197</v>
      </c>
      <c r="B246" s="212">
        <v>964340</v>
      </c>
      <c r="C246" s="210"/>
      <c r="D246" s="212">
        <v>599765</v>
      </c>
      <c r="E246" s="213"/>
      <c r="F246" s="212"/>
      <c r="G246" s="212">
        <v>894339</v>
      </c>
      <c r="H246" s="213"/>
      <c r="I246" s="212"/>
      <c r="J246" s="212"/>
      <c r="K246" s="75">
        <f t="shared" si="0"/>
        <v>-190198</v>
      </c>
      <c r="L246" s="212">
        <v>704141</v>
      </c>
      <c r="M246" s="173" t="s">
        <v>141</v>
      </c>
      <c r="N246" s="136"/>
      <c r="O246" s="136"/>
      <c r="P246" s="136"/>
    </row>
    <row r="247" spans="1:16" ht="21.75" customHeight="1">
      <c r="A247" s="174" t="s">
        <v>144</v>
      </c>
      <c r="B247" s="99">
        <v>528606</v>
      </c>
      <c r="C247" s="18"/>
      <c r="D247" s="99">
        <v>508396</v>
      </c>
      <c r="E247" s="19"/>
      <c r="F247" s="72"/>
      <c r="G247" s="100">
        <v>600970</v>
      </c>
      <c r="H247" s="5"/>
      <c r="J247" s="17"/>
      <c r="K247" s="75">
        <f t="shared" si="0"/>
        <v>-169074</v>
      </c>
      <c r="L247" s="183">
        <v>431896</v>
      </c>
      <c r="M247" s="173" t="s">
        <v>141</v>
      </c>
      <c r="O247" s="136"/>
      <c r="P247" s="136"/>
    </row>
    <row r="248" spans="1:16" ht="32.25" customHeight="1">
      <c r="A248" s="174" t="s">
        <v>145</v>
      </c>
      <c r="B248" s="99">
        <v>20549</v>
      </c>
      <c r="C248" s="18"/>
      <c r="D248" s="99">
        <v>58450</v>
      </c>
      <c r="E248" s="19"/>
      <c r="F248" s="72"/>
      <c r="G248" s="100">
        <v>73856</v>
      </c>
      <c r="H248" s="5"/>
      <c r="J248" s="17"/>
      <c r="K248" s="75">
        <f t="shared" si="0"/>
        <v>-52203</v>
      </c>
      <c r="L248" s="183">
        <v>21653</v>
      </c>
      <c r="M248" s="173" t="s">
        <v>141</v>
      </c>
      <c r="N248" s="258"/>
      <c r="O248" s="136"/>
      <c r="P248" s="136"/>
    </row>
    <row r="249" spans="1:16" ht="21.75" customHeight="1">
      <c r="A249" s="174" t="s">
        <v>204</v>
      </c>
      <c r="B249" s="99">
        <v>238983</v>
      </c>
      <c r="C249" s="18"/>
      <c r="D249" s="99">
        <v>206204</v>
      </c>
      <c r="E249" s="19"/>
      <c r="F249" s="72"/>
      <c r="G249" s="100">
        <v>492868</v>
      </c>
      <c r="H249" s="5"/>
      <c r="J249" s="17"/>
      <c r="K249" s="75">
        <f t="shared" si="0"/>
        <v>-36877</v>
      </c>
      <c r="L249" s="183">
        <v>455991</v>
      </c>
      <c r="M249" s="173" t="s">
        <v>141</v>
      </c>
      <c r="N249" s="136"/>
      <c r="O249" s="136"/>
      <c r="P249" s="136"/>
    </row>
    <row r="250" spans="1:16" ht="26.25">
      <c r="A250" s="174" t="s">
        <v>54</v>
      </c>
      <c r="B250" s="99">
        <v>276901</v>
      </c>
      <c r="C250" s="18"/>
      <c r="D250" s="99">
        <v>347898</v>
      </c>
      <c r="E250" s="19"/>
      <c r="F250" s="72"/>
      <c r="G250" s="100">
        <v>275427</v>
      </c>
      <c r="H250" s="5"/>
      <c r="J250" s="17" t="s">
        <v>99</v>
      </c>
      <c r="K250" s="75">
        <f t="shared" si="0"/>
        <v>-105156</v>
      </c>
      <c r="L250" s="176">
        <v>170271</v>
      </c>
      <c r="M250" s="173" t="s">
        <v>141</v>
      </c>
      <c r="N250" s="136"/>
      <c r="O250" s="136"/>
      <c r="P250" s="136"/>
    </row>
    <row r="251" spans="1:16" ht="21.75" customHeight="1">
      <c r="A251" s="174" t="s">
        <v>205</v>
      </c>
      <c r="B251" s="99">
        <v>286362</v>
      </c>
      <c r="C251" s="18"/>
      <c r="D251" s="99">
        <v>414368</v>
      </c>
      <c r="E251" s="19"/>
      <c r="F251" s="72"/>
      <c r="G251" s="100">
        <v>502656</v>
      </c>
      <c r="H251" s="5"/>
      <c r="J251" s="17"/>
      <c r="K251" s="75">
        <f t="shared" si="0"/>
        <v>-100827</v>
      </c>
      <c r="L251" s="176">
        <v>401829</v>
      </c>
      <c r="M251" s="173" t="s">
        <v>141</v>
      </c>
      <c r="N251" s="136"/>
      <c r="O251" s="136"/>
      <c r="P251" s="136"/>
    </row>
    <row r="252" spans="1:16" ht="20.25" customHeight="1">
      <c r="A252" s="174" t="s">
        <v>146</v>
      </c>
      <c r="B252" s="99">
        <v>272177</v>
      </c>
      <c r="C252" s="18"/>
      <c r="D252" s="99">
        <v>319527</v>
      </c>
      <c r="E252" s="19"/>
      <c r="F252" s="72"/>
      <c r="G252" s="100">
        <v>348258</v>
      </c>
      <c r="H252" s="5"/>
      <c r="J252" s="17"/>
      <c r="K252" s="75">
        <f t="shared" si="0"/>
        <v>-46806</v>
      </c>
      <c r="L252" s="176">
        <v>301452</v>
      </c>
      <c r="M252" s="173" t="s">
        <v>141</v>
      </c>
      <c r="O252" s="136"/>
      <c r="P252" s="136"/>
    </row>
    <row r="253" spans="1:16" ht="22.5" customHeight="1">
      <c r="A253" s="174" t="s">
        <v>147</v>
      </c>
      <c r="B253" s="99">
        <v>127756</v>
      </c>
      <c r="C253" s="18"/>
      <c r="D253" s="99">
        <v>100831</v>
      </c>
      <c r="E253" s="19"/>
      <c r="F253" s="72"/>
      <c r="G253" s="100">
        <v>112009</v>
      </c>
      <c r="H253" s="5"/>
      <c r="J253" s="17"/>
      <c r="K253" s="75">
        <f t="shared" si="0"/>
        <v>-57414</v>
      </c>
      <c r="L253" s="176">
        <v>54595</v>
      </c>
      <c r="M253" s="173" t="s">
        <v>141</v>
      </c>
      <c r="O253" s="136"/>
      <c r="P253" s="136"/>
    </row>
    <row r="254" spans="1:16" ht="25.5" customHeight="1">
      <c r="A254" s="174" t="s">
        <v>120</v>
      </c>
      <c r="B254" s="99">
        <v>642202</v>
      </c>
      <c r="C254" s="18"/>
      <c r="D254" s="99">
        <v>633303</v>
      </c>
      <c r="E254" s="19"/>
      <c r="F254" s="72"/>
      <c r="G254" s="100">
        <v>279800</v>
      </c>
      <c r="H254" s="5"/>
      <c r="J254" s="17"/>
      <c r="K254" s="75">
        <f t="shared" si="0"/>
        <v>-45488</v>
      </c>
      <c r="L254" s="176">
        <v>234312</v>
      </c>
      <c r="M254" s="173" t="s">
        <v>141</v>
      </c>
      <c r="O254" s="136"/>
      <c r="P254" s="264"/>
    </row>
    <row r="255" spans="1:16" ht="21" customHeight="1">
      <c r="A255" s="174" t="s">
        <v>148</v>
      </c>
      <c r="B255" s="99">
        <v>266812</v>
      </c>
      <c r="C255" s="18"/>
      <c r="D255" s="99">
        <v>217305</v>
      </c>
      <c r="E255" s="19"/>
      <c r="F255" s="72"/>
      <c r="G255" s="100">
        <v>282459</v>
      </c>
      <c r="H255" s="5"/>
      <c r="J255" s="17"/>
      <c r="K255" s="75">
        <f t="shared" si="0"/>
        <v>-153285</v>
      </c>
      <c r="L255" s="176">
        <v>129174</v>
      </c>
      <c r="M255" s="173" t="s">
        <v>141</v>
      </c>
      <c r="O255" s="136"/>
      <c r="P255" s="136"/>
    </row>
    <row r="256" spans="1:16" ht="23.25" customHeight="1">
      <c r="A256" s="174" t="s">
        <v>55</v>
      </c>
      <c r="B256" s="99">
        <v>88949</v>
      </c>
      <c r="C256" s="101"/>
      <c r="D256" s="99">
        <v>43388</v>
      </c>
      <c r="E256" s="19"/>
      <c r="F256" s="72"/>
      <c r="G256" s="100">
        <v>24179</v>
      </c>
      <c r="H256" s="5"/>
      <c r="J256" s="17" t="s">
        <v>99</v>
      </c>
      <c r="K256" s="75">
        <f t="shared" si="0"/>
        <v>-21356</v>
      </c>
      <c r="L256" s="176">
        <v>2823</v>
      </c>
      <c r="M256" s="173" t="s">
        <v>141</v>
      </c>
      <c r="O256" s="136"/>
      <c r="P256" s="136"/>
    </row>
    <row r="257" spans="1:16" ht="22.5" customHeight="1">
      <c r="A257" s="174" t="s">
        <v>149</v>
      </c>
      <c r="B257" s="99">
        <v>-148634</v>
      </c>
      <c r="C257" s="101"/>
      <c r="D257" s="99">
        <v>107141</v>
      </c>
      <c r="E257" s="19"/>
      <c r="F257" s="72"/>
      <c r="G257" s="100">
        <v>107198</v>
      </c>
      <c r="H257" s="5"/>
      <c r="J257" s="17"/>
      <c r="K257" s="75">
        <f t="shared" si="0"/>
        <v>-29297</v>
      </c>
      <c r="L257" s="176">
        <v>77901</v>
      </c>
      <c r="M257" s="173" t="s">
        <v>141</v>
      </c>
      <c r="O257" s="136"/>
      <c r="P257" s="136"/>
    </row>
    <row r="258" spans="1:16" ht="26.25">
      <c r="A258" s="174" t="s">
        <v>56</v>
      </c>
      <c r="B258" s="99">
        <v>175863</v>
      </c>
      <c r="C258" s="101"/>
      <c r="D258" s="99">
        <v>188981</v>
      </c>
      <c r="E258" s="19"/>
      <c r="F258" s="72"/>
      <c r="G258" s="100">
        <v>131152</v>
      </c>
      <c r="H258" s="5"/>
      <c r="J258" s="17" t="s">
        <v>99</v>
      </c>
      <c r="K258" s="75">
        <f t="shared" si="0"/>
        <v>-126891</v>
      </c>
      <c r="L258" s="176">
        <v>4261</v>
      </c>
      <c r="M258" s="173" t="s">
        <v>141</v>
      </c>
      <c r="O258" s="136"/>
      <c r="P258" s="136"/>
    </row>
    <row r="259" spans="1:16" ht="26.25">
      <c r="A259" s="174" t="s">
        <v>114</v>
      </c>
      <c r="B259" s="99">
        <v>91514</v>
      </c>
      <c r="C259" s="101"/>
      <c r="D259" s="99">
        <v>125471</v>
      </c>
      <c r="E259" s="19"/>
      <c r="F259" s="72"/>
      <c r="G259" s="100">
        <v>104806</v>
      </c>
      <c r="H259" s="5"/>
      <c r="J259" s="17"/>
      <c r="K259" s="75">
        <f t="shared" si="0"/>
        <v>-63749</v>
      </c>
      <c r="L259" s="176">
        <v>41057</v>
      </c>
      <c r="M259" s="173" t="s">
        <v>141</v>
      </c>
      <c r="O259" s="136"/>
      <c r="P259" s="136"/>
    </row>
    <row r="260" spans="1:16" ht="26.25">
      <c r="A260" s="174" t="s">
        <v>57</v>
      </c>
      <c r="B260" s="99">
        <v>172077</v>
      </c>
      <c r="C260" s="101"/>
      <c r="D260" s="99">
        <v>297139</v>
      </c>
      <c r="E260" s="19"/>
      <c r="F260" s="72"/>
      <c r="G260" s="100">
        <v>158973</v>
      </c>
      <c r="H260" s="5"/>
      <c r="J260" s="17" t="s">
        <v>99</v>
      </c>
      <c r="K260" s="75">
        <f t="shared" si="0"/>
        <v>-68865</v>
      </c>
      <c r="L260" s="176">
        <v>90108</v>
      </c>
      <c r="M260" s="173" t="s">
        <v>141</v>
      </c>
      <c r="N260" s="136"/>
      <c r="O260" s="136"/>
      <c r="P260" s="136"/>
    </row>
    <row r="261" spans="1:16" ht="26.25">
      <c r="A261" s="174" t="s">
        <v>150</v>
      </c>
      <c r="B261" s="99">
        <v>143590</v>
      </c>
      <c r="C261" s="101"/>
      <c r="D261" s="99">
        <v>114777</v>
      </c>
      <c r="E261" s="19"/>
      <c r="F261" s="72"/>
      <c r="G261" s="100">
        <v>171158</v>
      </c>
      <c r="H261" s="5"/>
      <c r="J261" s="17"/>
      <c r="K261" s="75">
        <f t="shared" si="0"/>
        <v>-77116</v>
      </c>
      <c r="L261" s="176">
        <v>94042</v>
      </c>
      <c r="M261" s="173" t="s">
        <v>141</v>
      </c>
      <c r="O261" s="136"/>
      <c r="P261" s="136"/>
    </row>
    <row r="262" spans="1:16" ht="26.25">
      <c r="A262" s="174" t="s">
        <v>151</v>
      </c>
      <c r="B262" s="99">
        <v>198142</v>
      </c>
      <c r="C262" s="101"/>
      <c r="D262" s="99">
        <v>148746</v>
      </c>
      <c r="E262" s="19"/>
      <c r="F262" s="72"/>
      <c r="G262" s="100">
        <v>162109</v>
      </c>
      <c r="H262" s="5"/>
      <c r="J262" s="17"/>
      <c r="K262" s="75">
        <f t="shared" si="0"/>
        <v>-101269</v>
      </c>
      <c r="L262" s="176">
        <v>60840</v>
      </c>
      <c r="M262" s="173" t="s">
        <v>141</v>
      </c>
      <c r="O262" s="136"/>
      <c r="P262" s="136"/>
    </row>
    <row r="263" spans="1:16" ht="26.25">
      <c r="A263" s="174" t="s">
        <v>152</v>
      </c>
      <c r="B263" s="99">
        <v>172146</v>
      </c>
      <c r="C263" s="101"/>
      <c r="D263" s="99">
        <v>130185</v>
      </c>
      <c r="E263" s="19"/>
      <c r="F263" s="72"/>
      <c r="G263" s="100">
        <v>176900</v>
      </c>
      <c r="H263" s="5"/>
      <c r="J263" s="17"/>
      <c r="K263" s="75">
        <f t="shared" si="0"/>
        <v>-69004</v>
      </c>
      <c r="L263" s="176">
        <v>107896</v>
      </c>
      <c r="M263" s="173" t="s">
        <v>141</v>
      </c>
      <c r="O263" s="136"/>
      <c r="P263" s="136"/>
    </row>
    <row r="264" spans="1:16" ht="37.5" customHeight="1">
      <c r="A264" s="174" t="s">
        <v>206</v>
      </c>
      <c r="B264" s="99">
        <v>851592</v>
      </c>
      <c r="C264" s="101"/>
      <c r="D264" s="99">
        <v>898864</v>
      </c>
      <c r="E264" s="19"/>
      <c r="F264" s="72"/>
      <c r="G264" s="100">
        <v>1006156</v>
      </c>
      <c r="H264" s="5"/>
      <c r="J264" s="17"/>
      <c r="K264" s="75">
        <f t="shared" si="0"/>
        <v>-209656</v>
      </c>
      <c r="L264" s="176">
        <v>796500</v>
      </c>
      <c r="M264" s="228" t="s">
        <v>141</v>
      </c>
      <c r="N264" s="136"/>
      <c r="O264" s="136"/>
      <c r="P264" s="264"/>
    </row>
    <row r="265" spans="1:16" ht="26.25">
      <c r="A265" s="174" t="s">
        <v>153</v>
      </c>
      <c r="B265" s="99">
        <v>282888</v>
      </c>
      <c r="C265" s="101"/>
      <c r="D265" s="99">
        <v>229500</v>
      </c>
      <c r="E265" s="19"/>
      <c r="F265" s="72"/>
      <c r="G265" s="100">
        <v>377831</v>
      </c>
      <c r="H265" s="5"/>
      <c r="J265" s="17"/>
      <c r="K265" s="75">
        <f t="shared" si="0"/>
        <v>-94706</v>
      </c>
      <c r="L265" s="176">
        <v>283125</v>
      </c>
      <c r="M265" s="173" t="s">
        <v>141</v>
      </c>
      <c r="N265" s="136"/>
      <c r="O265" s="136"/>
      <c r="P265" s="136"/>
    </row>
    <row r="266" spans="1:16" ht="26.25">
      <c r="A266" s="174" t="s">
        <v>59</v>
      </c>
      <c r="B266" s="99">
        <v>248810</v>
      </c>
      <c r="C266" s="101"/>
      <c r="D266" s="99">
        <v>245993</v>
      </c>
      <c r="E266" s="19"/>
      <c r="F266" s="72"/>
      <c r="G266" s="100">
        <v>178262</v>
      </c>
      <c r="H266" s="5"/>
      <c r="J266" s="17" t="s">
        <v>99</v>
      </c>
      <c r="K266" s="75">
        <f t="shared" si="0"/>
        <v>-65347</v>
      </c>
      <c r="L266" s="176">
        <v>112915</v>
      </c>
      <c r="M266" s="173" t="s">
        <v>141</v>
      </c>
      <c r="N266" s="136"/>
      <c r="O266" s="136"/>
      <c r="P266" s="136"/>
    </row>
    <row r="267" spans="1:16" ht="26.25">
      <c r="A267" s="174" t="s">
        <v>60</v>
      </c>
      <c r="B267" s="99">
        <v>146161</v>
      </c>
      <c r="C267" s="101"/>
      <c r="D267" s="99">
        <v>116233</v>
      </c>
      <c r="E267" s="19"/>
      <c r="F267" s="72"/>
      <c r="G267" s="100">
        <v>87528</v>
      </c>
      <c r="H267" s="5"/>
      <c r="J267" s="17" t="s">
        <v>99</v>
      </c>
      <c r="K267" s="75">
        <f t="shared" si="0"/>
        <v>-28190</v>
      </c>
      <c r="L267" s="176">
        <v>59338</v>
      </c>
      <c r="M267" s="173" t="s">
        <v>141</v>
      </c>
      <c r="N267" s="136"/>
      <c r="O267" s="136"/>
      <c r="P267" s="136"/>
    </row>
    <row r="268" spans="1:16" ht="26.25">
      <c r="A268" s="174" t="s">
        <v>154</v>
      </c>
      <c r="B268" s="99">
        <v>94459</v>
      </c>
      <c r="C268" s="101"/>
      <c r="D268" s="99">
        <v>121541</v>
      </c>
      <c r="E268" s="19"/>
      <c r="F268" s="72"/>
      <c r="G268" s="100">
        <v>135065</v>
      </c>
      <c r="H268" s="5"/>
      <c r="J268" s="17"/>
      <c r="K268" s="75">
        <f t="shared" si="0"/>
        <v>-135065</v>
      </c>
      <c r="L268" s="176">
        <v>0</v>
      </c>
      <c r="M268" s="173" t="s">
        <v>141</v>
      </c>
      <c r="N268" s="136"/>
      <c r="O268" s="136"/>
      <c r="P268" s="136"/>
    </row>
    <row r="269" spans="1:16" ht="26.25">
      <c r="A269" s="174" t="s">
        <v>61</v>
      </c>
      <c r="B269" s="99">
        <v>163662</v>
      </c>
      <c r="C269" s="101"/>
      <c r="D269" s="99">
        <v>143507</v>
      </c>
      <c r="E269" s="19"/>
      <c r="F269" s="72"/>
      <c r="G269" s="100">
        <v>120856</v>
      </c>
      <c r="H269" s="5"/>
      <c r="J269" s="17" t="s">
        <v>99</v>
      </c>
      <c r="K269" s="75">
        <f t="shared" si="0"/>
        <v>-11165</v>
      </c>
      <c r="L269" s="176">
        <v>109691</v>
      </c>
      <c r="M269" s="173" t="s">
        <v>141</v>
      </c>
      <c r="N269" s="136"/>
      <c r="O269" s="136"/>
      <c r="P269" s="136"/>
    </row>
    <row r="270" spans="1:16" ht="26.25">
      <c r="A270" s="174" t="s">
        <v>232</v>
      </c>
      <c r="B270" s="99">
        <v>146576</v>
      </c>
      <c r="C270" s="101"/>
      <c r="D270" s="99">
        <v>150089</v>
      </c>
      <c r="E270" s="19"/>
      <c r="F270" s="72"/>
      <c r="G270" s="100">
        <v>168222</v>
      </c>
      <c r="H270" s="5"/>
      <c r="J270" s="17"/>
      <c r="K270" s="75">
        <f t="shared" si="0"/>
        <v>-13343</v>
      </c>
      <c r="L270" s="176">
        <v>154879</v>
      </c>
      <c r="M270" s="173" t="s">
        <v>141</v>
      </c>
      <c r="N270" s="136"/>
      <c r="O270" s="136"/>
      <c r="P270" s="136"/>
    </row>
    <row r="271" spans="1:16" ht="26.25">
      <c r="A271" s="174" t="s">
        <v>62</v>
      </c>
      <c r="B271" s="99">
        <v>455308</v>
      </c>
      <c r="C271" s="101"/>
      <c r="D271" s="99">
        <v>490963</v>
      </c>
      <c r="E271" s="19"/>
      <c r="F271" s="72"/>
      <c r="G271" s="100">
        <v>456674</v>
      </c>
      <c r="H271" s="5"/>
      <c r="J271" s="17" t="s">
        <v>99</v>
      </c>
      <c r="K271" s="75">
        <f t="shared" si="0"/>
        <v>-178423</v>
      </c>
      <c r="L271" s="176">
        <v>278251</v>
      </c>
      <c r="M271" s="173" t="s">
        <v>141</v>
      </c>
      <c r="N271" s="136"/>
      <c r="O271" s="136"/>
      <c r="P271" s="264"/>
    </row>
    <row r="272" spans="1:16" ht="26.25">
      <c r="A272" s="174" t="s">
        <v>203</v>
      </c>
      <c r="B272" s="99">
        <v>974654</v>
      </c>
      <c r="C272" s="101"/>
      <c r="D272" s="99">
        <v>1334886</v>
      </c>
      <c r="E272" s="19"/>
      <c r="F272" s="72"/>
      <c r="G272" s="100">
        <v>1396692</v>
      </c>
      <c r="H272" s="5"/>
      <c r="J272" s="17"/>
      <c r="K272" s="75">
        <f t="shared" si="0"/>
        <v>-397590</v>
      </c>
      <c r="L272" s="176">
        <v>999102</v>
      </c>
      <c r="M272" s="173" t="s">
        <v>141</v>
      </c>
      <c r="N272" s="136"/>
      <c r="O272" s="136"/>
      <c r="P272" s="136"/>
    </row>
    <row r="273" spans="1:16" ht="26.25">
      <c r="A273" s="174" t="s">
        <v>115</v>
      </c>
      <c r="B273" s="99">
        <v>623253</v>
      </c>
      <c r="C273" s="101"/>
      <c r="D273" s="99">
        <v>769771</v>
      </c>
      <c r="E273" s="19"/>
      <c r="F273" s="72"/>
      <c r="G273" s="100">
        <v>689856</v>
      </c>
      <c r="H273" s="5"/>
      <c r="J273" s="17"/>
      <c r="K273" s="75">
        <f t="shared" si="0"/>
        <v>-445279</v>
      </c>
      <c r="L273" s="176">
        <v>244577</v>
      </c>
      <c r="M273" s="173" t="s">
        <v>141</v>
      </c>
      <c r="N273" s="136"/>
      <c r="O273" s="136"/>
      <c r="P273" s="136"/>
    </row>
    <row r="274" spans="1:16" ht="26.25">
      <c r="A274" s="174" t="s">
        <v>207</v>
      </c>
      <c r="B274" s="214">
        <v>78708</v>
      </c>
      <c r="C274" s="101"/>
      <c r="D274" s="99">
        <v>65544</v>
      </c>
      <c r="E274" s="19"/>
      <c r="F274" s="72"/>
      <c r="G274" s="100">
        <v>63323</v>
      </c>
      <c r="H274" s="5"/>
      <c r="J274" s="17"/>
      <c r="K274" s="75">
        <f t="shared" si="0"/>
        <v>-43953</v>
      </c>
      <c r="L274" s="176">
        <v>19370</v>
      </c>
      <c r="M274" s="173" t="s">
        <v>141</v>
      </c>
      <c r="N274" s="136"/>
      <c r="O274" s="136"/>
      <c r="P274" s="136"/>
    </row>
    <row r="275" spans="1:16" ht="26.25">
      <c r="A275" s="174" t="s">
        <v>63</v>
      </c>
      <c r="B275" s="99">
        <v>225528</v>
      </c>
      <c r="C275" s="101"/>
      <c r="D275" s="99">
        <v>267083</v>
      </c>
      <c r="E275" s="19"/>
      <c r="F275" s="72"/>
      <c r="G275" s="100">
        <v>237341</v>
      </c>
      <c r="H275" s="5"/>
      <c r="J275" s="17" t="s">
        <v>99</v>
      </c>
      <c r="K275" s="75">
        <f>SUM(L275-G275)</f>
        <v>-193000</v>
      </c>
      <c r="L275" s="176">
        <v>44341</v>
      </c>
      <c r="M275" s="173" t="s">
        <v>141</v>
      </c>
      <c r="N275" s="136"/>
      <c r="O275" s="136"/>
      <c r="P275" s="136"/>
    </row>
    <row r="276" spans="1:16" ht="26.25">
      <c r="A276" s="174" t="s">
        <v>241</v>
      </c>
      <c r="B276" s="99">
        <v>197173</v>
      </c>
      <c r="C276" s="101"/>
      <c r="D276" s="99">
        <v>271782</v>
      </c>
      <c r="E276" s="19"/>
      <c r="F276" s="72"/>
      <c r="G276" s="100">
        <v>405719</v>
      </c>
      <c r="H276" s="5"/>
      <c r="J276" s="17"/>
      <c r="K276" s="75">
        <f>SUM(L276-G276)</f>
        <v>-48198</v>
      </c>
      <c r="L276" s="176">
        <v>357521</v>
      </c>
      <c r="M276" s="173" t="s">
        <v>141</v>
      </c>
      <c r="N276" s="136"/>
      <c r="O276" s="136"/>
      <c r="P276" s="136"/>
    </row>
    <row r="277" spans="1:16" ht="31.5" customHeight="1">
      <c r="A277" s="174" t="s">
        <v>196</v>
      </c>
      <c r="B277" s="99">
        <v>370975</v>
      </c>
      <c r="C277" s="101"/>
      <c r="D277" s="99">
        <v>498699</v>
      </c>
      <c r="E277" s="19"/>
      <c r="F277" s="72"/>
      <c r="G277" s="100">
        <v>598979</v>
      </c>
      <c r="H277" s="5"/>
      <c r="J277" s="17"/>
      <c r="K277" s="75">
        <f>SUM(L277-G277)</f>
        <v>-392299</v>
      </c>
      <c r="L277" s="176">
        <v>206680</v>
      </c>
      <c r="M277" s="288" t="s">
        <v>141</v>
      </c>
      <c r="N277" s="136"/>
      <c r="O277" s="136"/>
      <c r="P277" s="136"/>
    </row>
    <row r="278" spans="1:16" ht="26.25">
      <c r="A278" s="174" t="s">
        <v>156</v>
      </c>
      <c r="B278" s="99">
        <v>259437</v>
      </c>
      <c r="C278" s="101"/>
      <c r="D278" s="99">
        <v>220560</v>
      </c>
      <c r="E278" s="19"/>
      <c r="F278" s="72"/>
      <c r="G278" s="100">
        <v>266563</v>
      </c>
      <c r="H278" s="5"/>
      <c r="J278" s="17"/>
      <c r="K278" s="75">
        <f t="shared" si="0"/>
        <v>-151023</v>
      </c>
      <c r="L278" s="176">
        <v>115540</v>
      </c>
      <c r="M278" s="173" t="s">
        <v>141</v>
      </c>
      <c r="N278" s="136"/>
      <c r="O278" s="136"/>
      <c r="P278" s="136"/>
    </row>
    <row r="279" spans="1:16" ht="26.25">
      <c r="A279" s="174" t="s">
        <v>157</v>
      </c>
      <c r="B279" s="99">
        <v>445723</v>
      </c>
      <c r="C279" s="101"/>
      <c r="D279" s="99">
        <v>465321</v>
      </c>
      <c r="E279" s="19"/>
      <c r="F279" s="72"/>
      <c r="G279" s="100">
        <v>546142</v>
      </c>
      <c r="H279" s="5"/>
      <c r="J279" s="17"/>
      <c r="K279" s="75">
        <f t="shared" si="0"/>
        <v>-96036</v>
      </c>
      <c r="L279" s="176">
        <v>450106</v>
      </c>
      <c r="M279" s="173" t="s">
        <v>141</v>
      </c>
      <c r="N279" s="136"/>
      <c r="O279" s="136"/>
      <c r="P279" s="136"/>
    </row>
    <row r="280" spans="1:16" ht="26.25">
      <c r="A280" s="174" t="s">
        <v>238</v>
      </c>
      <c r="B280" s="99">
        <v>19708</v>
      </c>
      <c r="C280" s="101"/>
      <c r="D280" s="99">
        <v>9288</v>
      </c>
      <c r="E280" s="19"/>
      <c r="F280" s="72"/>
      <c r="G280" s="100">
        <v>16008</v>
      </c>
      <c r="H280" s="5"/>
      <c r="J280" s="17"/>
      <c r="K280" s="75">
        <f t="shared" si="0"/>
        <v>-194</v>
      </c>
      <c r="L280" s="176">
        <v>15814</v>
      </c>
      <c r="M280" s="173" t="s">
        <v>141</v>
      </c>
      <c r="N280" s="136"/>
      <c r="O280" s="136"/>
      <c r="P280" s="136"/>
    </row>
    <row r="281" spans="1:16" ht="26.25">
      <c r="A281" s="174" t="s">
        <v>64</v>
      </c>
      <c r="B281" s="99">
        <v>275231</v>
      </c>
      <c r="C281" s="101"/>
      <c r="D281" s="99">
        <v>304182</v>
      </c>
      <c r="E281" s="19"/>
      <c r="F281" s="72"/>
      <c r="G281" s="100">
        <v>274289</v>
      </c>
      <c r="H281" s="5"/>
      <c r="J281" s="17" t="s">
        <v>99</v>
      </c>
      <c r="K281" s="75">
        <f t="shared" si="0"/>
        <v>-58963</v>
      </c>
      <c r="L281" s="176">
        <v>215326</v>
      </c>
      <c r="M281" s="173" t="s">
        <v>141</v>
      </c>
      <c r="N281" s="136"/>
      <c r="O281" s="136"/>
      <c r="P281" s="136"/>
    </row>
    <row r="282" spans="1:16" ht="22.5" customHeight="1">
      <c r="A282" s="174" t="s">
        <v>158</v>
      </c>
      <c r="B282" s="99">
        <v>247071</v>
      </c>
      <c r="C282" s="101"/>
      <c r="D282" s="99">
        <v>359386</v>
      </c>
      <c r="E282" s="19"/>
      <c r="F282" s="72"/>
      <c r="G282" s="100">
        <v>519569</v>
      </c>
      <c r="H282" s="5"/>
      <c r="J282" s="17"/>
      <c r="K282" s="75">
        <f t="shared" si="0"/>
        <v>25094</v>
      </c>
      <c r="L282" s="183">
        <v>544663</v>
      </c>
      <c r="M282" s="173" t="s">
        <v>141</v>
      </c>
      <c r="N282" s="136"/>
      <c r="O282" s="136"/>
      <c r="P282" s="136"/>
    </row>
    <row r="283" spans="1:16" ht="21.75" customHeight="1">
      <c r="A283" s="174" t="s">
        <v>159</v>
      </c>
      <c r="B283" s="99">
        <v>215452</v>
      </c>
      <c r="C283" s="101"/>
      <c r="D283" s="99">
        <v>116350</v>
      </c>
      <c r="E283" s="19"/>
      <c r="F283" s="72"/>
      <c r="G283" s="100">
        <v>180755</v>
      </c>
      <c r="H283" s="5"/>
      <c r="J283" s="17"/>
      <c r="K283" s="75">
        <f t="shared" si="0"/>
        <v>-52405</v>
      </c>
      <c r="L283" s="183">
        <v>128350</v>
      </c>
      <c r="M283" s="173" t="s">
        <v>141</v>
      </c>
      <c r="N283" s="136"/>
      <c r="O283" s="136"/>
      <c r="P283" s="136"/>
    </row>
    <row r="284" spans="1:16" ht="21.75" customHeight="1">
      <c r="A284" s="174" t="s">
        <v>160</v>
      </c>
      <c r="B284" s="99">
        <v>194332</v>
      </c>
      <c r="C284" s="101"/>
      <c r="D284" s="99">
        <v>231435</v>
      </c>
      <c r="E284" s="19"/>
      <c r="F284" s="72"/>
      <c r="G284" s="100">
        <v>234839</v>
      </c>
      <c r="H284" s="5"/>
      <c r="J284" s="17"/>
      <c r="K284" s="75">
        <f t="shared" si="0"/>
        <v>-202314</v>
      </c>
      <c r="L284" s="183">
        <v>32525</v>
      </c>
      <c r="M284" s="173" t="s">
        <v>141</v>
      </c>
      <c r="N284" s="136"/>
      <c r="O284" s="136"/>
      <c r="P284" s="136"/>
    </row>
    <row r="285" spans="1:16" ht="26.25" customHeight="1">
      <c r="A285" s="174" t="s">
        <v>161</v>
      </c>
      <c r="B285" s="99">
        <v>125014</v>
      </c>
      <c r="C285" s="101"/>
      <c r="D285" s="99">
        <v>167720</v>
      </c>
      <c r="E285" s="19"/>
      <c r="F285" s="72"/>
      <c r="G285" s="100">
        <v>216166</v>
      </c>
      <c r="H285" s="5"/>
      <c r="J285" s="17"/>
      <c r="K285" s="75">
        <f t="shared" si="0"/>
        <v>-115343</v>
      </c>
      <c r="L285" s="183">
        <v>100823</v>
      </c>
      <c r="M285" s="173" t="s">
        <v>141</v>
      </c>
      <c r="N285" s="136"/>
      <c r="O285" s="136"/>
      <c r="P285" s="264"/>
    </row>
    <row r="286" spans="1:16" ht="26.25">
      <c r="A286" s="174" t="s">
        <v>162</v>
      </c>
      <c r="B286" s="99">
        <v>48788</v>
      </c>
      <c r="C286" s="101"/>
      <c r="D286" s="99">
        <v>120477</v>
      </c>
      <c r="E286" s="19"/>
      <c r="F286" s="72"/>
      <c r="G286" s="100">
        <v>154254</v>
      </c>
      <c r="H286" s="5"/>
      <c r="J286" s="17"/>
      <c r="K286" s="75">
        <f t="shared" si="0"/>
        <v>-115526</v>
      </c>
      <c r="L286" s="183">
        <v>38728</v>
      </c>
      <c r="M286" s="173" t="s">
        <v>141</v>
      </c>
      <c r="N286" s="258"/>
      <c r="O286" s="136"/>
      <c r="P286" s="136"/>
    </row>
    <row r="287" spans="1:16" ht="26.25">
      <c r="A287" s="174" t="s">
        <v>163</v>
      </c>
      <c r="B287" s="99">
        <v>201303</v>
      </c>
      <c r="C287" s="101"/>
      <c r="D287" s="99">
        <v>178589</v>
      </c>
      <c r="E287" s="19"/>
      <c r="F287" s="72"/>
      <c r="G287" s="100">
        <v>170272</v>
      </c>
      <c r="H287" s="5"/>
      <c r="J287" s="17"/>
      <c r="K287" s="75">
        <f t="shared" si="0"/>
        <v>-70965</v>
      </c>
      <c r="L287" s="183">
        <v>99307</v>
      </c>
      <c r="M287" s="173" t="s">
        <v>141</v>
      </c>
      <c r="N287" s="136"/>
      <c r="O287" s="136"/>
      <c r="P287" s="136"/>
    </row>
    <row r="288" spans="1:16" ht="26.25">
      <c r="A288" s="174" t="s">
        <v>198</v>
      </c>
      <c r="B288" s="99">
        <v>1591768</v>
      </c>
      <c r="C288" s="101"/>
      <c r="D288" s="99">
        <v>1725983</v>
      </c>
      <c r="E288" s="19"/>
      <c r="F288" s="72"/>
      <c r="G288" s="100">
        <v>1266410</v>
      </c>
      <c r="H288" s="5"/>
      <c r="J288" s="17"/>
      <c r="K288" s="75">
        <f t="shared" si="0"/>
        <v>-114463</v>
      </c>
      <c r="L288" s="346">
        <v>1151947</v>
      </c>
      <c r="M288" s="173" t="s">
        <v>141</v>
      </c>
      <c r="N288" s="136"/>
      <c r="O288" s="136"/>
      <c r="P288" s="136"/>
    </row>
    <row r="289" spans="1:16" ht="26.25">
      <c r="A289" s="174" t="s">
        <v>116</v>
      </c>
      <c r="B289" s="99">
        <v>99125</v>
      </c>
      <c r="C289" s="101"/>
      <c r="D289" s="99">
        <v>105195</v>
      </c>
      <c r="E289" s="19"/>
      <c r="F289" s="72"/>
      <c r="G289" s="100">
        <v>50142</v>
      </c>
      <c r="H289" s="5"/>
      <c r="J289" s="17"/>
      <c r="K289" s="75">
        <f t="shared" si="0"/>
        <v>-50013</v>
      </c>
      <c r="L289" s="176">
        <v>129</v>
      </c>
      <c r="M289" s="173" t="s">
        <v>141</v>
      </c>
      <c r="N289" s="136"/>
      <c r="O289" s="136"/>
      <c r="P289" s="136"/>
    </row>
    <row r="290" spans="1:16" ht="26.25">
      <c r="A290" s="174" t="s">
        <v>118</v>
      </c>
      <c r="B290" s="99">
        <v>470165</v>
      </c>
      <c r="C290" s="101"/>
      <c r="D290" s="99">
        <v>504748</v>
      </c>
      <c r="E290" s="19"/>
      <c r="F290" s="72"/>
      <c r="G290" s="100">
        <v>429944</v>
      </c>
      <c r="H290" s="5"/>
      <c r="J290" s="17"/>
      <c r="K290" s="75">
        <f t="shared" si="0"/>
        <v>-178171</v>
      </c>
      <c r="L290" s="176">
        <v>251773</v>
      </c>
      <c r="M290" s="173" t="s">
        <v>141</v>
      </c>
      <c r="N290" s="136"/>
      <c r="O290" s="136"/>
      <c r="P290" s="136"/>
    </row>
    <row r="291" spans="1:16" ht="26.25">
      <c r="A291" s="174" t="s">
        <v>164</v>
      </c>
      <c r="B291" s="99">
        <v>69769</v>
      </c>
      <c r="C291" s="101"/>
      <c r="D291" s="99">
        <v>32957</v>
      </c>
      <c r="E291" s="19"/>
      <c r="F291" s="72"/>
      <c r="G291" s="100">
        <v>125442</v>
      </c>
      <c r="H291" s="5"/>
      <c r="J291" s="17"/>
      <c r="K291" s="75">
        <f>SUM(L291-G291)</f>
        <v>-4005</v>
      </c>
      <c r="L291" s="183">
        <v>121437</v>
      </c>
      <c r="M291" s="173" t="s">
        <v>141</v>
      </c>
      <c r="N291" s="136"/>
      <c r="O291" s="136"/>
      <c r="P291" s="136"/>
    </row>
    <row r="292" spans="1:16" ht="26.25">
      <c r="A292" s="174" t="s">
        <v>65</v>
      </c>
      <c r="B292" s="99">
        <v>266565</v>
      </c>
      <c r="C292" s="101"/>
      <c r="D292" s="99">
        <v>351748</v>
      </c>
      <c r="E292" s="19"/>
      <c r="F292" s="72"/>
      <c r="G292" s="100">
        <v>179894</v>
      </c>
      <c r="H292" s="5"/>
      <c r="J292" s="17" t="s">
        <v>99</v>
      </c>
      <c r="K292" s="75">
        <f>SUM(L292-G292)</f>
        <v>-17988</v>
      </c>
      <c r="L292" s="176">
        <v>161906</v>
      </c>
      <c r="M292" s="173" t="s">
        <v>141</v>
      </c>
      <c r="N292" s="136"/>
      <c r="O292" s="136"/>
      <c r="P292" s="136"/>
    </row>
    <row r="293" spans="1:16" ht="26.25">
      <c r="A293" s="174" t="s">
        <v>165</v>
      </c>
      <c r="B293" s="99">
        <v>181817</v>
      </c>
      <c r="C293" s="101"/>
      <c r="D293" s="99">
        <v>129437</v>
      </c>
      <c r="E293" s="19"/>
      <c r="F293" s="72"/>
      <c r="G293" s="100">
        <v>247689</v>
      </c>
      <c r="H293" s="5"/>
      <c r="J293" s="17"/>
      <c r="K293" s="75">
        <f t="shared" si="0"/>
        <v>-147035</v>
      </c>
      <c r="L293" s="176">
        <v>100654</v>
      </c>
      <c r="M293" s="173" t="s">
        <v>141</v>
      </c>
      <c r="N293" s="136"/>
      <c r="O293" s="136"/>
      <c r="P293" s="136"/>
    </row>
    <row r="294" spans="1:16" ht="26.25">
      <c r="A294" s="174" t="s">
        <v>228</v>
      </c>
      <c r="B294" s="99">
        <v>210011</v>
      </c>
      <c r="C294" s="101"/>
      <c r="D294" s="99">
        <v>183984</v>
      </c>
      <c r="E294" s="19"/>
      <c r="F294" s="72"/>
      <c r="G294" s="100">
        <v>263571</v>
      </c>
      <c r="H294" s="5"/>
      <c r="J294" s="17"/>
      <c r="K294" s="75">
        <f t="shared" si="0"/>
        <v>-28587</v>
      </c>
      <c r="L294" s="176">
        <v>234984</v>
      </c>
      <c r="M294" s="173" t="s">
        <v>141</v>
      </c>
      <c r="N294" s="136"/>
      <c r="O294" s="136"/>
      <c r="P294" s="136"/>
    </row>
    <row r="295" spans="1:16" ht="26.25">
      <c r="A295" s="174" t="s">
        <v>166</v>
      </c>
      <c r="B295" s="99">
        <v>47012</v>
      </c>
      <c r="C295" s="101"/>
      <c r="D295" s="99">
        <v>42197</v>
      </c>
      <c r="E295" s="19"/>
      <c r="F295" s="72"/>
      <c r="G295" s="100">
        <v>79509</v>
      </c>
      <c r="H295" s="5"/>
      <c r="J295" s="17"/>
      <c r="K295" s="75">
        <f t="shared" si="0"/>
        <v>-71906</v>
      </c>
      <c r="L295" s="176">
        <v>7603</v>
      </c>
      <c r="M295" s="173" t="s">
        <v>141</v>
      </c>
      <c r="N295" s="136"/>
      <c r="O295" s="136"/>
      <c r="P295" s="136"/>
    </row>
    <row r="296" spans="1:16" ht="26.25">
      <c r="A296" s="174" t="s">
        <v>66</v>
      </c>
      <c r="B296" s="99">
        <v>87965</v>
      </c>
      <c r="C296" s="101"/>
      <c r="D296" s="99">
        <v>103167</v>
      </c>
      <c r="E296" s="19"/>
      <c r="F296" s="72"/>
      <c r="G296" s="100">
        <v>94868</v>
      </c>
      <c r="H296" s="5"/>
      <c r="J296" s="17" t="s">
        <v>99</v>
      </c>
      <c r="K296" s="75">
        <f t="shared" si="0"/>
        <v>-60282</v>
      </c>
      <c r="L296" s="176">
        <v>34586</v>
      </c>
      <c r="M296" s="173" t="s">
        <v>141</v>
      </c>
      <c r="N296" s="136"/>
      <c r="O296" s="136"/>
      <c r="P296" s="136"/>
    </row>
    <row r="297" spans="1:16" ht="26.25">
      <c r="A297" s="174" t="s">
        <v>167</v>
      </c>
      <c r="B297" s="99">
        <v>32598</v>
      </c>
      <c r="C297" s="101"/>
      <c r="D297" s="99">
        <v>95594</v>
      </c>
      <c r="E297" s="19"/>
      <c r="F297" s="72"/>
      <c r="G297" s="100">
        <v>92794</v>
      </c>
      <c r="H297" s="5"/>
      <c r="J297" s="17"/>
      <c r="K297" s="75">
        <f t="shared" si="0"/>
        <v>-57714</v>
      </c>
      <c r="L297" s="183">
        <v>35080</v>
      </c>
      <c r="M297" s="173" t="s">
        <v>141</v>
      </c>
      <c r="N297" s="136"/>
      <c r="O297" s="136"/>
      <c r="P297" s="136"/>
    </row>
    <row r="298" spans="1:16" ht="26.25">
      <c r="A298" s="174" t="s">
        <v>208</v>
      </c>
      <c r="B298" s="99">
        <v>50207</v>
      </c>
      <c r="C298" s="101"/>
      <c r="D298" s="99">
        <v>52093</v>
      </c>
      <c r="E298" s="19"/>
      <c r="F298" s="72"/>
      <c r="G298" s="100">
        <v>62036</v>
      </c>
      <c r="H298" s="5"/>
      <c r="J298" s="17"/>
      <c r="K298" s="75">
        <f t="shared" si="0"/>
        <v>-38094</v>
      </c>
      <c r="L298" s="183">
        <v>23942</v>
      </c>
      <c r="M298" s="173" t="s">
        <v>141</v>
      </c>
      <c r="N298" s="136"/>
      <c r="O298" s="136"/>
      <c r="P298" s="136"/>
    </row>
    <row r="299" spans="1:16" ht="26.25">
      <c r="A299" s="174" t="s">
        <v>201</v>
      </c>
      <c r="B299" s="99">
        <v>4359109</v>
      </c>
      <c r="C299" s="101"/>
      <c r="D299" s="99">
        <v>4373505</v>
      </c>
      <c r="E299" s="19"/>
      <c r="F299" s="72"/>
      <c r="G299" s="100">
        <v>4578236</v>
      </c>
      <c r="H299" s="5"/>
      <c r="J299" s="17"/>
      <c r="K299" s="75">
        <f t="shared" si="0"/>
        <v>-214571</v>
      </c>
      <c r="L299" s="346">
        <v>4363665</v>
      </c>
      <c r="M299" s="173" t="s">
        <v>141</v>
      </c>
      <c r="N299" s="136"/>
      <c r="O299" s="136"/>
      <c r="P299" s="136"/>
    </row>
    <row r="300" spans="1:16" ht="26.25">
      <c r="A300" s="174" t="s">
        <v>168</v>
      </c>
      <c r="B300" s="99">
        <v>227257</v>
      </c>
      <c r="C300" s="101"/>
      <c r="D300" s="99">
        <v>258571</v>
      </c>
      <c r="E300" s="19"/>
      <c r="F300" s="72"/>
      <c r="G300" s="100">
        <v>254886</v>
      </c>
      <c r="H300" s="5"/>
      <c r="J300" s="17"/>
      <c r="K300" s="75">
        <f t="shared" si="0"/>
        <v>-155420</v>
      </c>
      <c r="L300" s="183">
        <v>99466</v>
      </c>
      <c r="M300" s="173" t="s">
        <v>141</v>
      </c>
      <c r="N300" s="136"/>
      <c r="O300" s="136"/>
      <c r="P300" s="136"/>
    </row>
    <row r="301" spans="1:16" ht="26.25">
      <c r="A301" s="174" t="s">
        <v>169</v>
      </c>
      <c r="B301" s="99">
        <v>68880</v>
      </c>
      <c r="C301" s="101"/>
      <c r="D301" s="99">
        <v>134811</v>
      </c>
      <c r="E301" s="19"/>
      <c r="F301" s="72"/>
      <c r="G301" s="100">
        <v>153554</v>
      </c>
      <c r="H301" s="5"/>
      <c r="J301" s="17"/>
      <c r="K301" s="75">
        <f t="shared" si="0"/>
        <v>-83387</v>
      </c>
      <c r="L301" s="183">
        <v>70167</v>
      </c>
      <c r="M301" s="173" t="s">
        <v>141</v>
      </c>
      <c r="N301" s="136"/>
      <c r="O301" s="136"/>
      <c r="P301" s="136"/>
    </row>
    <row r="302" spans="1:16" ht="26.25">
      <c r="A302" s="174" t="s">
        <v>229</v>
      </c>
      <c r="B302" s="99">
        <v>55833</v>
      </c>
      <c r="C302" s="101"/>
      <c r="D302" s="99">
        <v>36891</v>
      </c>
      <c r="E302" s="19"/>
      <c r="F302" s="72"/>
      <c r="G302" s="100">
        <v>41723</v>
      </c>
      <c r="H302" s="5"/>
      <c r="J302" s="17"/>
      <c r="K302" s="75">
        <f t="shared" si="0"/>
        <v>-33855</v>
      </c>
      <c r="L302" s="183">
        <v>7868</v>
      </c>
      <c r="M302" s="173" t="s">
        <v>141</v>
      </c>
      <c r="N302" s="136"/>
      <c r="O302" s="136"/>
      <c r="P302" s="136"/>
    </row>
    <row r="303" spans="1:16" ht="26.25">
      <c r="A303" s="174" t="s">
        <v>68</v>
      </c>
      <c r="B303" s="99">
        <v>67082</v>
      </c>
      <c r="C303" s="101"/>
      <c r="D303" s="99">
        <v>36207</v>
      </c>
      <c r="E303" s="19"/>
      <c r="F303" s="72"/>
      <c r="G303" s="100">
        <v>27578</v>
      </c>
      <c r="H303" s="5"/>
      <c r="J303" s="17" t="s">
        <v>99</v>
      </c>
      <c r="K303" s="75">
        <f t="shared" si="0"/>
        <v>-26540</v>
      </c>
      <c r="L303" s="176">
        <v>1038</v>
      </c>
      <c r="M303" s="173" t="s">
        <v>141</v>
      </c>
      <c r="N303" s="136"/>
      <c r="O303" s="136"/>
      <c r="P303" s="182"/>
    </row>
    <row r="304" spans="1:16" ht="26.25">
      <c r="A304" s="174" t="s">
        <v>69</v>
      </c>
      <c r="B304" s="99">
        <v>118014</v>
      </c>
      <c r="C304" s="101"/>
      <c r="D304" s="99">
        <v>84560</v>
      </c>
      <c r="E304" s="19"/>
      <c r="F304" s="72"/>
      <c r="G304" s="100">
        <v>37341</v>
      </c>
      <c r="H304" s="5"/>
      <c r="J304" s="17" t="s">
        <v>99</v>
      </c>
      <c r="K304" s="75">
        <f t="shared" si="0"/>
        <v>-37341</v>
      </c>
      <c r="L304" s="176">
        <v>0</v>
      </c>
      <c r="M304" s="173" t="s">
        <v>141</v>
      </c>
      <c r="N304" s="136"/>
      <c r="O304" s="136"/>
      <c r="P304" s="258"/>
    </row>
    <row r="305" spans="1:16" ht="26.25">
      <c r="A305" s="174" t="s">
        <v>70</v>
      </c>
      <c r="B305" s="99">
        <v>101916</v>
      </c>
      <c r="C305" s="101"/>
      <c r="D305" s="99">
        <v>101975</v>
      </c>
      <c r="E305" s="97"/>
      <c r="F305" s="66"/>
      <c r="G305" s="99">
        <v>69063</v>
      </c>
      <c r="H305" s="8"/>
      <c r="I305" s="11"/>
      <c r="J305" s="149" t="s">
        <v>99</v>
      </c>
      <c r="K305" s="75">
        <f>SUM(L305-G305)</f>
        <v>-32265</v>
      </c>
      <c r="L305" s="217">
        <v>36798</v>
      </c>
      <c r="M305" s="173" t="s">
        <v>141</v>
      </c>
      <c r="N305" s="136"/>
      <c r="O305" s="136"/>
      <c r="P305" s="136"/>
    </row>
    <row r="306" spans="1:16" ht="26.25">
      <c r="A306" s="174" t="s">
        <v>202</v>
      </c>
      <c r="B306" s="99">
        <v>59564</v>
      </c>
      <c r="C306" s="101"/>
      <c r="D306" s="99">
        <v>19966</v>
      </c>
      <c r="E306" s="19"/>
      <c r="F306" s="72"/>
      <c r="G306" s="100">
        <v>41479</v>
      </c>
      <c r="H306" s="5"/>
      <c r="J306" s="17"/>
      <c r="K306" s="75">
        <f t="shared" si="0"/>
        <v>-30952</v>
      </c>
      <c r="L306" s="176">
        <v>10527</v>
      </c>
      <c r="M306" s="173" t="s">
        <v>141</v>
      </c>
      <c r="N306" s="136"/>
      <c r="O306" s="136"/>
      <c r="P306" s="136"/>
    </row>
    <row r="307" spans="1:16" ht="26.25">
      <c r="A307" s="174" t="s">
        <v>132</v>
      </c>
      <c r="B307" s="99">
        <v>215138</v>
      </c>
      <c r="C307" s="101"/>
      <c r="D307" s="99">
        <v>196814</v>
      </c>
      <c r="E307" s="19"/>
      <c r="F307" s="72"/>
      <c r="G307" s="100">
        <v>170320</v>
      </c>
      <c r="H307" s="5"/>
      <c r="J307" s="17"/>
      <c r="K307" s="75">
        <f t="shared" si="0"/>
        <v>-36750</v>
      </c>
      <c r="L307" s="176">
        <v>133570</v>
      </c>
      <c r="M307" s="173" t="s">
        <v>141</v>
      </c>
      <c r="N307" s="136"/>
      <c r="O307" s="136"/>
      <c r="P307" s="136"/>
    </row>
    <row r="308" spans="1:16" ht="26.25">
      <c r="A308" s="174" t="s">
        <v>199</v>
      </c>
      <c r="B308" s="99">
        <v>262028</v>
      </c>
      <c r="C308" s="101"/>
      <c r="D308" s="99">
        <v>290282</v>
      </c>
      <c r="E308" s="19"/>
      <c r="F308" s="72"/>
      <c r="G308" s="100">
        <v>441100</v>
      </c>
      <c r="H308" s="5"/>
      <c r="J308" s="17"/>
      <c r="K308" s="75">
        <f t="shared" si="0"/>
        <v>-402154</v>
      </c>
      <c r="L308" s="176">
        <v>38946</v>
      </c>
      <c r="M308" s="173" t="s">
        <v>141</v>
      </c>
      <c r="N308" s="136"/>
      <c r="O308" s="136"/>
      <c r="P308" s="136"/>
    </row>
    <row r="309" spans="1:16" ht="26.25">
      <c r="A309" s="174" t="s">
        <v>71</v>
      </c>
      <c r="B309" s="99">
        <v>1021453</v>
      </c>
      <c r="C309" s="101"/>
      <c r="D309" s="99">
        <v>747342</v>
      </c>
      <c r="E309" s="19"/>
      <c r="F309" s="72"/>
      <c r="G309" s="100">
        <v>504963</v>
      </c>
      <c r="H309" s="5"/>
      <c r="J309" s="17" t="s">
        <v>99</v>
      </c>
      <c r="K309" s="75">
        <f t="shared" si="0"/>
        <v>-466262</v>
      </c>
      <c r="L309" s="176">
        <v>38701</v>
      </c>
      <c r="M309" s="173" t="s">
        <v>141</v>
      </c>
      <c r="N309" s="136"/>
      <c r="O309" s="136"/>
      <c r="P309" s="136"/>
    </row>
    <row r="310" spans="1:16" ht="26.25">
      <c r="A310" s="174" t="s">
        <v>72</v>
      </c>
      <c r="B310" s="99">
        <v>87449</v>
      </c>
      <c r="C310" s="101"/>
      <c r="D310" s="99">
        <v>103306</v>
      </c>
      <c r="E310" s="19"/>
      <c r="F310" s="72"/>
      <c r="G310" s="100">
        <v>97002</v>
      </c>
      <c r="H310" s="5"/>
      <c r="J310" s="17" t="s">
        <v>99</v>
      </c>
      <c r="K310" s="75">
        <f t="shared" si="0"/>
        <v>-60874</v>
      </c>
      <c r="L310" s="176">
        <v>36128</v>
      </c>
      <c r="M310" s="173" t="s">
        <v>141</v>
      </c>
      <c r="N310" s="136"/>
      <c r="O310" s="136"/>
      <c r="P310" s="136"/>
    </row>
    <row r="311" spans="1:16" ht="26.25">
      <c r="A311" s="174" t="s">
        <v>73</v>
      </c>
      <c r="B311" s="99">
        <v>158979</v>
      </c>
      <c r="C311" s="101"/>
      <c r="D311" s="99">
        <v>202841</v>
      </c>
      <c r="E311" s="19"/>
      <c r="F311" s="72"/>
      <c r="G311" s="100">
        <v>201608</v>
      </c>
      <c r="H311" s="5"/>
      <c r="J311" s="17" t="s">
        <v>99</v>
      </c>
      <c r="K311" s="75">
        <f t="shared" si="0"/>
        <v>-69082</v>
      </c>
      <c r="L311" s="176">
        <v>132526</v>
      </c>
      <c r="M311" s="173" t="s">
        <v>141</v>
      </c>
      <c r="N311" s="136"/>
      <c r="O311" s="136"/>
      <c r="P311" s="136"/>
    </row>
    <row r="312" spans="1:16" ht="26.25">
      <c r="A312" s="174" t="s">
        <v>74</v>
      </c>
      <c r="B312" s="99">
        <v>77216</v>
      </c>
      <c r="C312" s="101"/>
      <c r="D312" s="99">
        <v>89822</v>
      </c>
      <c r="E312" s="19"/>
      <c r="F312" s="72"/>
      <c r="G312" s="100">
        <v>25841</v>
      </c>
      <c r="H312" s="5"/>
      <c r="J312" s="17" t="s">
        <v>99</v>
      </c>
      <c r="K312" s="75">
        <f t="shared" si="0"/>
        <v>-3519</v>
      </c>
      <c r="L312" s="176">
        <v>22322</v>
      </c>
      <c r="M312" s="173" t="s">
        <v>141</v>
      </c>
      <c r="N312" s="136"/>
      <c r="O312" s="136"/>
      <c r="P312" s="136"/>
    </row>
    <row r="313" spans="1:16" ht="26.25">
      <c r="A313" s="174" t="s">
        <v>75</v>
      </c>
      <c r="B313" s="99">
        <v>127451</v>
      </c>
      <c r="C313" s="101"/>
      <c r="D313" s="99">
        <v>191389</v>
      </c>
      <c r="E313" s="19"/>
      <c r="F313" s="72"/>
      <c r="G313" s="100">
        <v>140496</v>
      </c>
      <c r="H313" s="5"/>
      <c r="J313" s="17" t="s">
        <v>99</v>
      </c>
      <c r="K313" s="75">
        <f>SUM(L313-G313)</f>
        <v>-140496</v>
      </c>
      <c r="L313" s="176">
        <v>0</v>
      </c>
      <c r="M313" s="173" t="s">
        <v>141</v>
      </c>
      <c r="N313" s="136"/>
      <c r="O313" s="136"/>
      <c r="P313" s="136"/>
    </row>
    <row r="314" spans="1:16" ht="26.25">
      <c r="A314" s="174" t="s">
        <v>127</v>
      </c>
      <c r="B314" s="99">
        <v>219961</v>
      </c>
      <c r="C314" s="101"/>
      <c r="D314" s="99">
        <v>232406</v>
      </c>
      <c r="E314" s="19"/>
      <c r="F314" s="72"/>
      <c r="G314" s="100">
        <v>222970</v>
      </c>
      <c r="H314" s="5"/>
      <c r="J314" s="17"/>
      <c r="K314" s="75">
        <f t="shared" si="0"/>
        <v>-15411</v>
      </c>
      <c r="L314" s="176">
        <v>207559</v>
      </c>
      <c r="M314" s="173" t="s">
        <v>141</v>
      </c>
      <c r="N314" s="136"/>
      <c r="O314" s="136"/>
      <c r="P314" s="136"/>
    </row>
    <row r="315" spans="1:16" ht="26.25">
      <c r="A315" s="174" t="s">
        <v>142</v>
      </c>
      <c r="B315" s="166">
        <v>401834</v>
      </c>
      <c r="C315" s="101"/>
      <c r="D315" s="99">
        <v>316666</v>
      </c>
      <c r="E315" s="19"/>
      <c r="F315" s="72"/>
      <c r="G315" s="100">
        <v>339941</v>
      </c>
      <c r="H315" s="5"/>
      <c r="J315" s="17" t="s">
        <v>99</v>
      </c>
      <c r="K315" s="75">
        <f t="shared" si="0"/>
        <v>-234077</v>
      </c>
      <c r="L315" s="176">
        <v>105864</v>
      </c>
      <c r="M315" s="173" t="s">
        <v>141</v>
      </c>
      <c r="N315" s="136"/>
      <c r="O315" s="136"/>
      <c r="P315" s="136"/>
    </row>
    <row r="316" spans="1:16" ht="26.25">
      <c r="A316" s="174" t="s">
        <v>170</v>
      </c>
      <c r="B316" s="166">
        <v>126349</v>
      </c>
      <c r="C316" s="101"/>
      <c r="D316" s="99">
        <v>120826</v>
      </c>
      <c r="E316" s="19"/>
      <c r="F316" s="72"/>
      <c r="G316" s="100">
        <v>152116</v>
      </c>
      <c r="H316" s="5"/>
      <c r="J316" s="17"/>
      <c r="K316" s="75">
        <f t="shared" si="0"/>
        <v>-125861</v>
      </c>
      <c r="L316" s="176">
        <v>26255</v>
      </c>
      <c r="M316" s="173" t="s">
        <v>141</v>
      </c>
      <c r="N316" s="136"/>
      <c r="O316" s="136"/>
      <c r="P316" s="136"/>
    </row>
    <row r="317" spans="1:16" ht="26.25">
      <c r="A317" s="174" t="s">
        <v>130</v>
      </c>
      <c r="B317" s="99">
        <v>1502245</v>
      </c>
      <c r="C317" s="101"/>
      <c r="D317" s="99">
        <v>1495965</v>
      </c>
      <c r="E317" s="19"/>
      <c r="F317" s="72"/>
      <c r="G317" s="100">
        <v>1176358</v>
      </c>
      <c r="H317" s="5"/>
      <c r="J317" s="17"/>
      <c r="K317" s="75">
        <f t="shared" si="0"/>
        <v>-44066</v>
      </c>
      <c r="L317" s="176">
        <v>1132292</v>
      </c>
      <c r="M317" s="173" t="s">
        <v>141</v>
      </c>
      <c r="N317" s="136"/>
      <c r="O317" s="182"/>
      <c r="P317" s="136"/>
    </row>
    <row r="318" spans="1:16" ht="26.25">
      <c r="A318" s="174" t="s">
        <v>76</v>
      </c>
      <c r="B318" s="99">
        <v>491859</v>
      </c>
      <c r="C318" s="101"/>
      <c r="D318" s="99">
        <v>631540</v>
      </c>
      <c r="E318" s="19"/>
      <c r="F318" s="72"/>
      <c r="G318" s="100">
        <v>503313</v>
      </c>
      <c r="H318" s="5"/>
      <c r="J318" s="17" t="s">
        <v>99</v>
      </c>
      <c r="K318" s="75">
        <f t="shared" si="0"/>
        <v>-289487</v>
      </c>
      <c r="L318" s="176">
        <v>213826</v>
      </c>
      <c r="M318" s="173" t="s">
        <v>141</v>
      </c>
      <c r="N318" s="136"/>
      <c r="O318" s="136"/>
      <c r="P318" s="136"/>
    </row>
    <row r="319" spans="1:16" ht="26.25">
      <c r="A319" s="174" t="s">
        <v>200</v>
      </c>
      <c r="B319" s="99">
        <v>503286</v>
      </c>
      <c r="C319" s="101"/>
      <c r="D319" s="99">
        <v>357021</v>
      </c>
      <c r="E319" s="19"/>
      <c r="F319" s="72"/>
      <c r="G319" s="100">
        <v>504843</v>
      </c>
      <c r="H319" s="5"/>
      <c r="J319" s="17"/>
      <c r="K319" s="75">
        <f t="shared" si="0"/>
        <v>-177872</v>
      </c>
      <c r="L319" s="176">
        <v>326971</v>
      </c>
      <c r="M319" s="173" t="s">
        <v>141</v>
      </c>
      <c r="N319" s="136"/>
      <c r="O319" s="136"/>
      <c r="P319" s="136"/>
    </row>
    <row r="320" spans="1:16" ht="26.25">
      <c r="A320" s="174" t="s">
        <v>171</v>
      </c>
      <c r="B320" s="99">
        <v>477879</v>
      </c>
      <c r="C320" s="101"/>
      <c r="D320" s="99">
        <v>409067</v>
      </c>
      <c r="E320" s="19"/>
      <c r="F320" s="72"/>
      <c r="G320" s="100">
        <v>429360</v>
      </c>
      <c r="H320" s="5"/>
      <c r="J320" s="17"/>
      <c r="K320" s="75">
        <f t="shared" si="0"/>
        <v>-151568</v>
      </c>
      <c r="L320" s="176">
        <v>277792</v>
      </c>
      <c r="M320" s="173" t="s">
        <v>141</v>
      </c>
      <c r="N320" s="136"/>
      <c r="O320" s="136"/>
      <c r="P320" s="136"/>
    </row>
    <row r="321" spans="1:16" ht="26.25">
      <c r="A321" s="174" t="s">
        <v>172</v>
      </c>
      <c r="B321" s="99">
        <v>167054</v>
      </c>
      <c r="C321" s="101"/>
      <c r="D321" s="99">
        <v>92138</v>
      </c>
      <c r="E321" s="19"/>
      <c r="F321" s="72"/>
      <c r="G321" s="100">
        <v>145932</v>
      </c>
      <c r="H321" s="5"/>
      <c r="J321" s="17"/>
      <c r="K321" s="75">
        <f t="shared" si="0"/>
        <v>-4494</v>
      </c>
      <c r="L321" s="176">
        <v>141438</v>
      </c>
      <c r="M321" s="173" t="s">
        <v>141</v>
      </c>
      <c r="N321" s="136"/>
      <c r="O321" s="136"/>
      <c r="P321" s="136"/>
    </row>
    <row r="322" spans="1:16" ht="26.25">
      <c r="A322" s="174" t="s">
        <v>173</v>
      </c>
      <c r="B322" s="99">
        <v>49813</v>
      </c>
      <c r="C322" s="101"/>
      <c r="D322" s="99">
        <v>92524</v>
      </c>
      <c r="E322" s="19"/>
      <c r="F322" s="72"/>
      <c r="G322" s="100">
        <v>117235</v>
      </c>
      <c r="H322" s="5"/>
      <c r="J322" s="17"/>
      <c r="K322" s="75">
        <f t="shared" si="0"/>
        <v>-78553</v>
      </c>
      <c r="L322" s="176">
        <v>38682</v>
      </c>
      <c r="M322" s="173" t="s">
        <v>141</v>
      </c>
      <c r="N322" s="136"/>
      <c r="O322" s="136"/>
      <c r="P322" s="136"/>
    </row>
    <row r="323" spans="1:16" ht="26.25">
      <c r="A323" s="174" t="s">
        <v>174</v>
      </c>
      <c r="B323" s="99">
        <v>140171</v>
      </c>
      <c r="C323" s="101"/>
      <c r="D323" s="99">
        <v>142700</v>
      </c>
      <c r="E323" s="19"/>
      <c r="F323" s="72"/>
      <c r="G323" s="100">
        <v>144841</v>
      </c>
      <c r="H323" s="5"/>
      <c r="J323" s="17"/>
      <c r="K323" s="75">
        <f t="shared" si="0"/>
        <v>-39239</v>
      </c>
      <c r="L323" s="176">
        <v>105602</v>
      </c>
      <c r="M323" s="173" t="s">
        <v>141</v>
      </c>
      <c r="N323" s="136"/>
      <c r="O323" s="136"/>
      <c r="P323" s="136"/>
    </row>
    <row r="324" spans="1:16" ht="26.25">
      <c r="A324" s="174" t="s">
        <v>175</v>
      </c>
      <c r="B324" s="99">
        <v>187287</v>
      </c>
      <c r="C324" s="101"/>
      <c r="D324" s="99">
        <v>165866</v>
      </c>
      <c r="E324" s="19"/>
      <c r="F324" s="72"/>
      <c r="G324" s="100">
        <v>203023</v>
      </c>
      <c r="H324" s="5"/>
      <c r="J324" s="17"/>
      <c r="K324" s="75">
        <f t="shared" si="0"/>
        <v>-21810</v>
      </c>
      <c r="L324" s="176">
        <v>181213</v>
      </c>
      <c r="M324" s="173" t="s">
        <v>141</v>
      </c>
      <c r="N324" s="136"/>
      <c r="O324" s="136"/>
      <c r="P324" s="136"/>
    </row>
    <row r="325" spans="1:16" ht="26.25">
      <c r="A325" s="174" t="s">
        <v>77</v>
      </c>
      <c r="B325" s="99">
        <v>350397</v>
      </c>
      <c r="C325" s="101"/>
      <c r="D325" s="99">
        <v>507777</v>
      </c>
      <c r="E325" s="19"/>
      <c r="F325" s="72"/>
      <c r="G325" s="100">
        <v>425967</v>
      </c>
      <c r="H325" s="5"/>
      <c r="J325" s="17" t="s">
        <v>99</v>
      </c>
      <c r="K325" s="75">
        <f t="shared" si="0"/>
        <v>-129760</v>
      </c>
      <c r="L325" s="176">
        <v>296207</v>
      </c>
      <c r="M325" s="173" t="s">
        <v>141</v>
      </c>
      <c r="N325" s="136"/>
      <c r="O325" s="136"/>
      <c r="P325" s="258"/>
    </row>
    <row r="326" spans="1:16" ht="26.25">
      <c r="A326" s="174" t="s">
        <v>78</v>
      </c>
      <c r="B326" s="99">
        <v>143838</v>
      </c>
      <c r="C326" s="101"/>
      <c r="D326" s="99">
        <v>139546</v>
      </c>
      <c r="E326" s="19"/>
      <c r="F326" s="72"/>
      <c r="G326" s="100">
        <v>99652</v>
      </c>
      <c r="H326" s="5"/>
      <c r="J326" s="17" t="s">
        <v>99</v>
      </c>
      <c r="K326" s="75">
        <f t="shared" si="0"/>
        <v>-57405</v>
      </c>
      <c r="L326" s="176">
        <v>42247</v>
      </c>
      <c r="M326" s="173" t="s">
        <v>141</v>
      </c>
      <c r="N326" s="136"/>
      <c r="O326" s="136"/>
      <c r="P326" s="136"/>
    </row>
    <row r="327" spans="1:16" ht="26.25">
      <c r="A327" s="174" t="s">
        <v>176</v>
      </c>
      <c r="B327" s="99">
        <v>144229</v>
      </c>
      <c r="C327" s="101"/>
      <c r="D327" s="99">
        <v>184476</v>
      </c>
      <c r="E327" s="19"/>
      <c r="F327" s="72"/>
      <c r="G327" s="100">
        <v>229373</v>
      </c>
      <c r="H327" s="5"/>
      <c r="J327" s="17"/>
      <c r="K327" s="75">
        <f t="shared" si="0"/>
        <v>-59057</v>
      </c>
      <c r="L327" s="176">
        <v>170316</v>
      </c>
      <c r="M327" s="173" t="s">
        <v>141</v>
      </c>
      <c r="N327" s="136"/>
      <c r="O327" s="136"/>
      <c r="P327" s="264"/>
    </row>
    <row r="328" spans="1:16" ht="26.25">
      <c r="A328" s="174" t="s">
        <v>177</v>
      </c>
      <c r="B328" s="99">
        <v>17075</v>
      </c>
      <c r="C328" s="101"/>
      <c r="D328" s="99">
        <v>19844</v>
      </c>
      <c r="E328" s="19"/>
      <c r="F328" s="72"/>
      <c r="G328" s="100">
        <v>74219</v>
      </c>
      <c r="H328" s="5"/>
      <c r="J328" s="17"/>
      <c r="K328" s="75">
        <f t="shared" si="0"/>
        <v>-28375</v>
      </c>
      <c r="L328" s="176">
        <v>45844</v>
      </c>
      <c r="M328" s="173" t="s">
        <v>141</v>
      </c>
      <c r="N328" s="136"/>
      <c r="O328" s="136"/>
      <c r="P328" s="136"/>
    </row>
    <row r="329" spans="1:16" ht="26.25">
      <c r="A329" s="174" t="s">
        <v>178</v>
      </c>
      <c r="B329" s="99">
        <v>315773</v>
      </c>
      <c r="C329" s="101"/>
      <c r="D329" s="99">
        <v>378598</v>
      </c>
      <c r="E329" s="19"/>
      <c r="F329" s="72"/>
      <c r="G329" s="100">
        <v>584357</v>
      </c>
      <c r="H329" s="5"/>
      <c r="J329" s="17"/>
      <c r="K329" s="75">
        <f t="shared" si="0"/>
        <v>-202204</v>
      </c>
      <c r="L329" s="176">
        <v>382153</v>
      </c>
      <c r="M329" s="173" t="s">
        <v>141</v>
      </c>
      <c r="N329" s="136"/>
      <c r="O329" s="136"/>
      <c r="P329" s="136"/>
    </row>
    <row r="330" spans="1:16" ht="26.25">
      <c r="A330" s="174" t="s">
        <v>209</v>
      </c>
      <c r="B330" s="99">
        <v>372938</v>
      </c>
      <c r="C330" s="101"/>
      <c r="D330" s="99">
        <v>71643</v>
      </c>
      <c r="E330" s="19"/>
      <c r="F330" s="72"/>
      <c r="G330" s="100">
        <v>117545</v>
      </c>
      <c r="H330" s="5"/>
      <c r="J330" s="17"/>
      <c r="K330" s="75">
        <f t="shared" si="0"/>
        <v>-15792</v>
      </c>
      <c r="L330" s="176">
        <v>101753</v>
      </c>
      <c r="M330" s="173" t="s">
        <v>141</v>
      </c>
      <c r="N330" s="136"/>
      <c r="O330" s="136"/>
      <c r="P330" s="136"/>
    </row>
    <row r="331" spans="1:16" ht="26.25">
      <c r="A331" s="174" t="s">
        <v>119</v>
      </c>
      <c r="B331" s="99">
        <v>320147</v>
      </c>
      <c r="C331" s="101"/>
      <c r="D331" s="99">
        <v>201969</v>
      </c>
      <c r="E331" s="19"/>
      <c r="F331" s="72"/>
      <c r="G331" s="100">
        <v>72924</v>
      </c>
      <c r="H331" s="5"/>
      <c r="J331" s="17"/>
      <c r="K331" s="75">
        <f t="shared" si="0"/>
        <v>-21711</v>
      </c>
      <c r="L331" s="176">
        <v>51213</v>
      </c>
      <c r="M331" s="173" t="s">
        <v>141</v>
      </c>
      <c r="N331" s="136"/>
      <c r="O331" s="136"/>
      <c r="P331" s="136"/>
    </row>
    <row r="332" spans="1:16" ht="26.25">
      <c r="A332" s="174" t="s">
        <v>179</v>
      </c>
      <c r="B332" s="99">
        <v>17511</v>
      </c>
      <c r="C332" s="101"/>
      <c r="D332" s="99">
        <v>51856</v>
      </c>
      <c r="E332" s="19"/>
      <c r="F332" s="72"/>
      <c r="G332" s="100">
        <v>71679</v>
      </c>
      <c r="H332" s="5"/>
      <c r="J332" s="17"/>
      <c r="K332" s="75">
        <f t="shared" si="0"/>
        <v>-48803</v>
      </c>
      <c r="L332" s="176">
        <v>22876</v>
      </c>
      <c r="M332" s="173" t="s">
        <v>141</v>
      </c>
      <c r="N332" s="136"/>
      <c r="O332" s="136"/>
      <c r="P332" s="136"/>
    </row>
    <row r="333" spans="1:16" ht="26.25">
      <c r="A333" s="174" t="s">
        <v>180</v>
      </c>
      <c r="B333" s="99">
        <v>-130147</v>
      </c>
      <c r="C333" s="101"/>
      <c r="D333" s="99">
        <v>220718</v>
      </c>
      <c r="E333" s="19"/>
      <c r="F333" s="72"/>
      <c r="G333" s="100">
        <v>441002</v>
      </c>
      <c r="H333" s="5"/>
      <c r="J333" s="17"/>
      <c r="K333" s="75">
        <f t="shared" si="0"/>
        <v>-123087</v>
      </c>
      <c r="L333" s="176">
        <v>317915</v>
      </c>
      <c r="M333" s="173" t="s">
        <v>141</v>
      </c>
      <c r="N333" s="136"/>
      <c r="O333" s="136"/>
      <c r="P333" s="136"/>
    </row>
    <row r="334" spans="1:16" ht="26.25">
      <c r="A334" s="174" t="s">
        <v>79</v>
      </c>
      <c r="B334" s="99">
        <v>120431</v>
      </c>
      <c r="C334" s="101"/>
      <c r="D334" s="99">
        <v>204729</v>
      </c>
      <c r="E334" s="19"/>
      <c r="F334" s="72"/>
      <c r="G334" s="100">
        <v>200795</v>
      </c>
      <c r="H334" s="5"/>
      <c r="J334" s="17" t="s">
        <v>99</v>
      </c>
      <c r="K334" s="75">
        <f t="shared" si="0"/>
        <v>-198372</v>
      </c>
      <c r="L334" s="176">
        <v>2423</v>
      </c>
      <c r="M334" s="173" t="s">
        <v>141</v>
      </c>
      <c r="N334" s="136"/>
      <c r="O334" s="136"/>
      <c r="P334" s="136"/>
    </row>
    <row r="335" spans="1:16" ht="26.25">
      <c r="A335" s="174" t="s">
        <v>131</v>
      </c>
      <c r="B335" s="99">
        <v>1033236</v>
      </c>
      <c r="C335" s="101"/>
      <c r="D335" s="99">
        <v>1358105</v>
      </c>
      <c r="E335" s="19"/>
      <c r="F335" s="72"/>
      <c r="G335" s="100">
        <v>1269729</v>
      </c>
      <c r="H335" s="5"/>
      <c r="J335" s="17"/>
      <c r="K335" s="75">
        <f t="shared" si="0"/>
        <v>-327606</v>
      </c>
      <c r="L335" s="176">
        <v>942123</v>
      </c>
      <c r="M335" s="173" t="s">
        <v>141</v>
      </c>
      <c r="N335" s="136"/>
      <c r="O335" s="136"/>
      <c r="P335" s="136"/>
    </row>
    <row r="336" spans="1:16" ht="26.25">
      <c r="A336" s="174" t="s">
        <v>242</v>
      </c>
      <c r="B336" s="99">
        <v>106934</v>
      </c>
      <c r="C336" s="101"/>
      <c r="D336" s="99">
        <v>182407</v>
      </c>
      <c r="E336" s="19"/>
      <c r="F336" s="72"/>
      <c r="G336" s="100">
        <v>106828</v>
      </c>
      <c r="H336" s="5"/>
      <c r="J336" s="17"/>
      <c r="K336" s="75">
        <f t="shared" si="0"/>
        <v>-51002</v>
      </c>
      <c r="L336" s="176">
        <v>55826</v>
      </c>
      <c r="M336" s="173" t="s">
        <v>141</v>
      </c>
      <c r="N336" s="136"/>
      <c r="O336" s="136"/>
      <c r="P336" s="136"/>
    </row>
    <row r="337" spans="1:16" ht="26.25">
      <c r="A337" s="174" t="s">
        <v>192</v>
      </c>
      <c r="B337" s="99">
        <v>36501</v>
      </c>
      <c r="C337" s="101"/>
      <c r="D337" s="99">
        <v>36068</v>
      </c>
      <c r="E337" s="19"/>
      <c r="F337" s="72"/>
      <c r="G337" s="100">
        <v>150243</v>
      </c>
      <c r="H337" s="5"/>
      <c r="J337" s="17"/>
      <c r="K337" s="75">
        <f t="shared" si="0"/>
        <v>-145393</v>
      </c>
      <c r="L337" s="176">
        <v>4850</v>
      </c>
      <c r="M337" s="173" t="s">
        <v>141</v>
      </c>
      <c r="N337" s="136"/>
      <c r="O337" s="136"/>
      <c r="P337" s="136"/>
    </row>
    <row r="338" spans="1:16" ht="26.25">
      <c r="A338" s="174" t="s">
        <v>121</v>
      </c>
      <c r="B338" s="99">
        <v>591375</v>
      </c>
      <c r="C338" s="101"/>
      <c r="D338" s="99">
        <v>556894</v>
      </c>
      <c r="E338" s="19"/>
      <c r="F338" s="72"/>
      <c r="G338" s="100">
        <v>483858</v>
      </c>
      <c r="H338" s="5"/>
      <c r="J338" s="17"/>
      <c r="K338" s="75">
        <f t="shared" si="0"/>
        <v>0</v>
      </c>
      <c r="L338" s="176">
        <v>483858</v>
      </c>
      <c r="M338" s="173" t="s">
        <v>141</v>
      </c>
      <c r="N338" s="136"/>
      <c r="O338" s="136"/>
      <c r="P338" s="136"/>
    </row>
    <row r="339" spans="1:16" ht="26.25">
      <c r="A339" s="174" t="s">
        <v>129</v>
      </c>
      <c r="B339" s="99">
        <v>145998</v>
      </c>
      <c r="C339" s="101"/>
      <c r="D339" s="99">
        <v>146122</v>
      </c>
      <c r="E339" s="19"/>
      <c r="F339" s="72"/>
      <c r="G339" s="100">
        <v>132516</v>
      </c>
      <c r="H339" s="5"/>
      <c r="J339" s="17"/>
      <c r="K339" s="75">
        <f t="shared" si="0"/>
        <v>-52585</v>
      </c>
      <c r="L339" s="176">
        <v>79931</v>
      </c>
      <c r="M339" s="173" t="s">
        <v>141</v>
      </c>
      <c r="N339" s="136"/>
      <c r="O339" s="136"/>
      <c r="P339" s="136"/>
    </row>
    <row r="340" spans="1:16" ht="26.25">
      <c r="A340" s="174" t="s">
        <v>220</v>
      </c>
      <c r="B340" s="99">
        <v>105466</v>
      </c>
      <c r="C340" s="101"/>
      <c r="D340" s="99">
        <v>57888</v>
      </c>
      <c r="E340" s="19"/>
      <c r="F340" s="72"/>
      <c r="G340" s="100">
        <v>42153</v>
      </c>
      <c r="H340" s="5"/>
      <c r="J340" s="17"/>
      <c r="K340" s="75">
        <f t="shared" si="0"/>
        <v>-1585</v>
      </c>
      <c r="L340" s="176">
        <v>40568</v>
      </c>
      <c r="M340" s="173" t="s">
        <v>141</v>
      </c>
      <c r="N340" s="136"/>
      <c r="O340" s="136"/>
      <c r="P340" s="136"/>
    </row>
    <row r="341" spans="1:16" ht="26.25">
      <c r="A341" s="174" t="s">
        <v>81</v>
      </c>
      <c r="B341" s="99">
        <v>212905</v>
      </c>
      <c r="C341" s="101"/>
      <c r="D341" s="99">
        <v>216217</v>
      </c>
      <c r="E341" s="19"/>
      <c r="F341" s="72"/>
      <c r="G341" s="100">
        <v>171475</v>
      </c>
      <c r="H341" s="5"/>
      <c r="J341" s="17" t="s">
        <v>99</v>
      </c>
      <c r="K341" s="75">
        <f t="shared" si="0"/>
        <v>-78786</v>
      </c>
      <c r="L341" s="176">
        <v>92689</v>
      </c>
      <c r="M341" s="173" t="s">
        <v>141</v>
      </c>
      <c r="N341" s="136"/>
      <c r="O341" s="136"/>
      <c r="P341" s="136"/>
    </row>
    <row r="342" spans="1:16" ht="26.25">
      <c r="A342" s="174" t="s">
        <v>82</v>
      </c>
      <c r="B342" s="99">
        <v>282934</v>
      </c>
      <c r="C342" s="101"/>
      <c r="D342" s="99">
        <v>341191</v>
      </c>
      <c r="E342" s="19"/>
      <c r="F342" s="72"/>
      <c r="G342" s="100">
        <v>194260</v>
      </c>
      <c r="H342" s="5"/>
      <c r="J342" s="17" t="s">
        <v>99</v>
      </c>
      <c r="K342" s="75">
        <f t="shared" si="0"/>
        <v>-179185</v>
      </c>
      <c r="L342" s="176">
        <v>15075</v>
      </c>
      <c r="M342" s="173" t="s">
        <v>141</v>
      </c>
      <c r="N342" s="136"/>
      <c r="O342" s="136"/>
      <c r="P342" s="136"/>
    </row>
    <row r="343" spans="1:16" ht="26.25">
      <c r="A343" s="174" t="s">
        <v>185</v>
      </c>
      <c r="B343" s="99">
        <v>112979</v>
      </c>
      <c r="C343" s="101"/>
      <c r="D343" s="99">
        <v>194926</v>
      </c>
      <c r="E343" s="19"/>
      <c r="F343" s="72"/>
      <c r="G343" s="100">
        <v>201475</v>
      </c>
      <c r="H343" s="5"/>
      <c r="J343" s="17"/>
      <c r="K343" s="75">
        <f t="shared" si="0"/>
        <v>-71379</v>
      </c>
      <c r="L343" s="176">
        <v>130096</v>
      </c>
      <c r="M343" s="173" t="s">
        <v>141</v>
      </c>
      <c r="N343" s="136"/>
      <c r="O343" s="136"/>
      <c r="P343" s="136"/>
    </row>
    <row r="344" spans="1:16" ht="26.25">
      <c r="A344" s="174" t="s">
        <v>211</v>
      </c>
      <c r="B344" s="99">
        <v>6085</v>
      </c>
      <c r="C344" s="101"/>
      <c r="D344" s="99">
        <v>2892</v>
      </c>
      <c r="E344" s="19"/>
      <c r="F344" s="72"/>
      <c r="G344" s="100">
        <v>77085</v>
      </c>
      <c r="H344" s="5"/>
      <c r="J344" s="17"/>
      <c r="K344" s="75">
        <f t="shared" si="0"/>
        <v>-33567</v>
      </c>
      <c r="L344" s="176">
        <v>43518</v>
      </c>
      <c r="M344" s="173" t="s">
        <v>141</v>
      </c>
      <c r="N344" s="136"/>
      <c r="O344" s="136"/>
      <c r="P344" s="136"/>
    </row>
    <row r="345" spans="1:16" ht="23.25" customHeight="1">
      <c r="A345" s="174" t="s">
        <v>186</v>
      </c>
      <c r="B345" s="99">
        <v>130155</v>
      </c>
      <c r="C345" s="101"/>
      <c r="D345" s="99">
        <v>201978</v>
      </c>
      <c r="E345" s="19"/>
      <c r="F345" s="72"/>
      <c r="G345" s="100">
        <v>237648</v>
      </c>
      <c r="H345" s="5"/>
      <c r="J345" s="17"/>
      <c r="K345" s="75">
        <f t="shared" si="0"/>
        <v>-154854</v>
      </c>
      <c r="L345" s="176">
        <v>82794</v>
      </c>
      <c r="M345" s="173" t="s">
        <v>141</v>
      </c>
      <c r="N345" s="136"/>
      <c r="O345" s="136"/>
      <c r="P345" s="136"/>
    </row>
    <row r="346" spans="1:16" ht="18.75" customHeight="1">
      <c r="A346" s="174" t="s">
        <v>187</v>
      </c>
      <c r="B346" s="99">
        <v>123474</v>
      </c>
      <c r="C346" s="101"/>
      <c r="D346" s="99">
        <v>93580</v>
      </c>
      <c r="E346" s="19"/>
      <c r="F346" s="72"/>
      <c r="G346" s="100">
        <v>114738</v>
      </c>
      <c r="H346" s="5"/>
      <c r="J346" s="17"/>
      <c r="K346" s="75">
        <f t="shared" si="0"/>
        <v>-53318</v>
      </c>
      <c r="L346" s="176">
        <v>61420</v>
      </c>
      <c r="M346" s="173" t="s">
        <v>141</v>
      </c>
      <c r="N346" s="136"/>
      <c r="O346" s="136"/>
      <c r="P346" s="136"/>
    </row>
    <row r="347" spans="1:16" ht="18.75" customHeight="1">
      <c r="A347" s="174" t="s">
        <v>83</v>
      </c>
      <c r="B347" s="99">
        <v>117951</v>
      </c>
      <c r="C347" s="101"/>
      <c r="D347" s="99">
        <v>79789</v>
      </c>
      <c r="E347" s="19"/>
      <c r="F347" s="72"/>
      <c r="G347" s="100">
        <v>62688</v>
      </c>
      <c r="H347" s="5"/>
      <c r="J347" s="17" t="s">
        <v>99</v>
      </c>
      <c r="K347" s="75">
        <f t="shared" si="0"/>
        <v>-46413</v>
      </c>
      <c r="L347" s="176">
        <v>16275</v>
      </c>
      <c r="M347" s="173" t="s">
        <v>141</v>
      </c>
      <c r="N347" s="136"/>
      <c r="O347" s="136"/>
      <c r="P347" s="136"/>
    </row>
    <row r="348" spans="1:16" ht="21" customHeight="1">
      <c r="A348" s="174" t="s">
        <v>239</v>
      </c>
      <c r="B348" s="99">
        <v>643014</v>
      </c>
      <c r="C348" s="101"/>
      <c r="D348" s="99">
        <v>480890</v>
      </c>
      <c r="E348" s="97"/>
      <c r="F348" s="66"/>
      <c r="G348" s="99">
        <v>452585</v>
      </c>
      <c r="H348" s="5"/>
      <c r="J348" s="17"/>
      <c r="K348" s="75">
        <f t="shared" si="0"/>
        <v>-416502</v>
      </c>
      <c r="L348" s="217">
        <v>36083</v>
      </c>
      <c r="M348" s="173" t="s">
        <v>141</v>
      </c>
      <c r="N348" s="136"/>
      <c r="O348" s="136"/>
      <c r="P348" s="136"/>
    </row>
    <row r="349" spans="1:16" ht="18.75" customHeight="1">
      <c r="A349" s="174" t="s">
        <v>193</v>
      </c>
      <c r="B349" s="99">
        <v>142695</v>
      </c>
      <c r="C349" s="101"/>
      <c r="D349" s="99">
        <v>204533</v>
      </c>
      <c r="E349" s="19"/>
      <c r="F349" s="72"/>
      <c r="G349" s="100">
        <v>265466</v>
      </c>
      <c r="H349" s="5"/>
      <c r="J349" s="17"/>
      <c r="K349" s="75">
        <f t="shared" si="0"/>
        <v>-86002</v>
      </c>
      <c r="L349" s="176">
        <v>179464</v>
      </c>
      <c r="M349" s="173" t="s">
        <v>141</v>
      </c>
      <c r="N349" s="136"/>
      <c r="O349" s="136"/>
      <c r="P349" s="136"/>
    </row>
    <row r="350" spans="1:16" ht="18.75" customHeight="1">
      <c r="A350" s="174" t="s">
        <v>188</v>
      </c>
      <c r="B350" s="99">
        <v>182257</v>
      </c>
      <c r="C350" s="101"/>
      <c r="D350" s="99">
        <v>141438</v>
      </c>
      <c r="E350" s="19"/>
      <c r="F350" s="72"/>
      <c r="G350" s="100">
        <v>216664</v>
      </c>
      <c r="H350" s="5"/>
      <c r="J350" s="17"/>
      <c r="K350" s="75">
        <f t="shared" si="0"/>
        <v>-96821</v>
      </c>
      <c r="L350" s="176">
        <v>119843</v>
      </c>
      <c r="M350" s="173" t="s">
        <v>141</v>
      </c>
      <c r="N350" s="136"/>
      <c r="O350" s="136"/>
      <c r="P350" s="136"/>
    </row>
    <row r="351" spans="1:16" ht="26.25">
      <c r="A351" s="174" t="s">
        <v>84</v>
      </c>
      <c r="B351" s="99">
        <v>80372</v>
      </c>
      <c r="C351" s="101"/>
      <c r="D351" s="99">
        <v>43521</v>
      </c>
      <c r="E351" s="19"/>
      <c r="F351" s="72"/>
      <c r="G351" s="100">
        <v>31468</v>
      </c>
      <c r="H351" s="5"/>
      <c r="J351" s="17" t="s">
        <v>99</v>
      </c>
      <c r="K351" s="75">
        <f t="shared" si="0"/>
        <v>-5713</v>
      </c>
      <c r="L351" s="176">
        <v>25755</v>
      </c>
      <c r="M351" s="173" t="s">
        <v>141</v>
      </c>
      <c r="N351" s="136"/>
      <c r="O351" s="136"/>
      <c r="P351" s="136"/>
    </row>
    <row r="352" spans="1:16" ht="26.25">
      <c r="A352" s="174" t="s">
        <v>85</v>
      </c>
      <c r="B352" s="99">
        <v>133791</v>
      </c>
      <c r="C352" s="101"/>
      <c r="D352" s="99">
        <v>121162</v>
      </c>
      <c r="E352" s="19"/>
      <c r="F352" s="72"/>
      <c r="G352" s="100">
        <v>70851</v>
      </c>
      <c r="H352" s="5"/>
      <c r="J352" s="17" t="s">
        <v>99</v>
      </c>
      <c r="K352" s="75">
        <f t="shared" si="0"/>
        <v>0</v>
      </c>
      <c r="L352" s="176">
        <v>70851</v>
      </c>
      <c r="M352" s="173" t="s">
        <v>141</v>
      </c>
      <c r="N352" s="136"/>
      <c r="O352" s="136"/>
      <c r="P352" s="136"/>
    </row>
    <row r="353" spans="1:16" ht="26.25">
      <c r="A353" s="174" t="s">
        <v>123</v>
      </c>
      <c r="B353" s="99">
        <v>326566</v>
      </c>
      <c r="C353" s="101"/>
      <c r="D353" s="99">
        <v>362312</v>
      </c>
      <c r="E353" s="19"/>
      <c r="F353" s="72"/>
      <c r="G353" s="100">
        <v>274078</v>
      </c>
      <c r="H353" s="5"/>
      <c r="J353" s="17"/>
      <c r="K353" s="75">
        <f t="shared" si="0"/>
        <v>-181371</v>
      </c>
      <c r="L353" s="176">
        <v>92707</v>
      </c>
      <c r="M353" s="173" t="s">
        <v>141</v>
      </c>
      <c r="N353" s="136"/>
      <c r="O353" s="136"/>
      <c r="P353" s="136"/>
    </row>
    <row r="354" spans="1:16" ht="26.25">
      <c r="A354" s="174" t="s">
        <v>189</v>
      </c>
      <c r="B354" s="99">
        <v>87913</v>
      </c>
      <c r="C354" s="101"/>
      <c r="D354" s="99">
        <v>83571</v>
      </c>
      <c r="E354" s="19"/>
      <c r="F354" s="72"/>
      <c r="G354" s="100">
        <v>85883</v>
      </c>
      <c r="H354" s="5"/>
      <c r="J354" s="17"/>
      <c r="K354" s="75">
        <f t="shared" si="0"/>
        <v>-24462</v>
      </c>
      <c r="L354" s="176">
        <v>61421</v>
      </c>
      <c r="M354" s="173" t="s">
        <v>141</v>
      </c>
      <c r="N354" s="136"/>
      <c r="O354" s="136"/>
      <c r="P354" s="136"/>
    </row>
    <row r="355" spans="1:16" ht="26.25">
      <c r="A355" s="174" t="s">
        <v>222</v>
      </c>
      <c r="B355" s="99">
        <v>54948</v>
      </c>
      <c r="C355" s="101"/>
      <c r="D355" s="99">
        <v>53995</v>
      </c>
      <c r="E355" s="19"/>
      <c r="F355" s="72"/>
      <c r="G355" s="100">
        <v>100325</v>
      </c>
      <c r="H355" s="5"/>
      <c r="J355" s="17"/>
      <c r="K355" s="75">
        <f t="shared" si="0"/>
        <v>-84045</v>
      </c>
      <c r="L355" s="176">
        <v>16280</v>
      </c>
      <c r="M355" s="173" t="s">
        <v>141</v>
      </c>
      <c r="N355" s="136"/>
      <c r="O355" s="136"/>
      <c r="P355" s="136"/>
    </row>
    <row r="356" spans="1:16" ht="26.25">
      <c r="A356" s="174" t="s">
        <v>221</v>
      </c>
      <c r="B356" s="99">
        <v>211101</v>
      </c>
      <c r="C356" s="101"/>
      <c r="D356" s="99">
        <v>303029</v>
      </c>
      <c r="E356" s="19"/>
      <c r="F356" s="72"/>
      <c r="G356" s="100">
        <v>279047</v>
      </c>
      <c r="H356" s="5"/>
      <c r="J356" s="17"/>
      <c r="K356" s="75">
        <f t="shared" si="0"/>
        <v>-167421</v>
      </c>
      <c r="L356" s="176">
        <v>111626</v>
      </c>
      <c r="M356" s="173" t="s">
        <v>141</v>
      </c>
      <c r="N356" s="136"/>
      <c r="O356" s="136"/>
      <c r="P356" s="136"/>
    </row>
    <row r="357" spans="1:16" ht="26.25">
      <c r="A357" s="174" t="s">
        <v>223</v>
      </c>
      <c r="B357" s="99">
        <v>129472</v>
      </c>
      <c r="C357" s="101"/>
      <c r="D357" s="99">
        <v>69477</v>
      </c>
      <c r="E357" s="19"/>
      <c r="F357" s="72"/>
      <c r="G357" s="100">
        <v>190394</v>
      </c>
      <c r="H357" s="5"/>
      <c r="J357" s="17"/>
      <c r="K357" s="75">
        <f t="shared" si="0"/>
        <v>-107650</v>
      </c>
      <c r="L357" s="176">
        <v>82744</v>
      </c>
      <c r="M357" s="173" t="s">
        <v>141</v>
      </c>
      <c r="N357" s="136"/>
      <c r="O357" s="136"/>
      <c r="P357" s="136"/>
    </row>
    <row r="358" spans="1:16" ht="26.25">
      <c r="A358" s="174" t="s">
        <v>212</v>
      </c>
      <c r="B358" s="99">
        <v>242002</v>
      </c>
      <c r="C358" s="101"/>
      <c r="D358" s="99">
        <v>297536</v>
      </c>
      <c r="E358" s="19"/>
      <c r="F358" s="72"/>
      <c r="G358" s="100">
        <v>327565</v>
      </c>
      <c r="H358" s="5"/>
      <c r="J358" s="17"/>
      <c r="K358" s="75">
        <f t="shared" si="0"/>
        <v>-327191</v>
      </c>
      <c r="L358" s="176">
        <v>374</v>
      </c>
      <c r="M358" s="173" t="s">
        <v>141</v>
      </c>
      <c r="N358" s="136"/>
      <c r="O358" s="136"/>
      <c r="P358" s="136"/>
    </row>
    <row r="359" spans="1:16" ht="26.25">
      <c r="A359" s="174" t="s">
        <v>134</v>
      </c>
      <c r="B359" s="99">
        <v>583426</v>
      </c>
      <c r="C359" s="101"/>
      <c r="D359" s="99">
        <v>524969</v>
      </c>
      <c r="E359" s="19"/>
      <c r="F359" s="72"/>
      <c r="G359" s="100">
        <v>485227</v>
      </c>
      <c r="H359" s="5"/>
      <c r="J359" s="17"/>
      <c r="K359" s="75">
        <f t="shared" si="0"/>
        <v>-184552</v>
      </c>
      <c r="L359" s="176">
        <v>300675</v>
      </c>
      <c r="M359" s="173" t="s">
        <v>141</v>
      </c>
      <c r="N359" s="136"/>
      <c r="O359" s="136"/>
      <c r="P359" s="136"/>
    </row>
    <row r="360" spans="1:16" ht="26.25">
      <c r="A360" s="174" t="s">
        <v>135</v>
      </c>
      <c r="B360" s="99">
        <v>204396</v>
      </c>
      <c r="C360" s="101"/>
      <c r="D360" s="99">
        <v>194664</v>
      </c>
      <c r="E360" s="19"/>
      <c r="F360" s="72"/>
      <c r="G360" s="100">
        <v>174977</v>
      </c>
      <c r="H360" s="5"/>
      <c r="J360" s="17" t="s">
        <v>99</v>
      </c>
      <c r="K360" s="75">
        <f t="shared" si="0"/>
        <v>-104626</v>
      </c>
      <c r="L360" s="176">
        <v>70351</v>
      </c>
      <c r="M360" s="173" t="s">
        <v>141</v>
      </c>
      <c r="N360" s="136"/>
      <c r="O360" s="136"/>
      <c r="P360" s="136"/>
    </row>
    <row r="361" spans="1:16" ht="26.25">
      <c r="A361" s="174" t="s">
        <v>86</v>
      </c>
      <c r="B361" s="99">
        <v>323846</v>
      </c>
      <c r="C361" s="101"/>
      <c r="D361" s="99">
        <v>463283</v>
      </c>
      <c r="E361" s="19"/>
      <c r="F361" s="72"/>
      <c r="G361" s="100">
        <v>328295</v>
      </c>
      <c r="H361" s="5"/>
      <c r="J361" s="17" t="s">
        <v>99</v>
      </c>
      <c r="K361" s="75">
        <f aca="true" t="shared" si="1" ref="K361:K391">SUM(L361-G361)</f>
        <v>-146463</v>
      </c>
      <c r="L361" s="176">
        <v>181832</v>
      </c>
      <c r="M361" s="173" t="s">
        <v>141</v>
      </c>
      <c r="N361" s="238"/>
      <c r="O361" s="136"/>
      <c r="P361" s="136"/>
    </row>
    <row r="362" spans="1:16" ht="26.25">
      <c r="A362" s="174" t="s">
        <v>87</v>
      </c>
      <c r="B362" s="99">
        <v>58588</v>
      </c>
      <c r="C362" s="101"/>
      <c r="D362" s="99">
        <v>94195</v>
      </c>
      <c r="E362" s="19"/>
      <c r="F362" s="72"/>
      <c r="G362" s="100">
        <v>113134</v>
      </c>
      <c r="H362" s="5"/>
      <c r="J362" s="17" t="s">
        <v>99</v>
      </c>
      <c r="K362" s="75">
        <f t="shared" si="1"/>
        <v>-19245</v>
      </c>
      <c r="L362" s="176">
        <v>93889</v>
      </c>
      <c r="M362" s="173" t="s">
        <v>141</v>
      </c>
      <c r="N362" s="258"/>
      <c r="O362" s="136"/>
      <c r="P362" s="136"/>
    </row>
    <row r="363" spans="1:16" ht="21" customHeight="1">
      <c r="A363" s="174" t="s">
        <v>88</v>
      </c>
      <c r="B363" s="99">
        <v>161970</v>
      </c>
      <c r="C363" s="101"/>
      <c r="D363" s="99">
        <v>287332</v>
      </c>
      <c r="E363" s="19"/>
      <c r="F363" s="72"/>
      <c r="G363" s="100">
        <v>201569</v>
      </c>
      <c r="H363" s="5"/>
      <c r="J363" s="17" t="s">
        <v>99</v>
      </c>
      <c r="K363" s="75">
        <f t="shared" si="1"/>
        <v>-134709</v>
      </c>
      <c r="L363" s="176">
        <v>66860</v>
      </c>
      <c r="M363" s="228" t="s">
        <v>141</v>
      </c>
      <c r="N363" s="136"/>
      <c r="O363" s="136"/>
      <c r="P363" s="136"/>
    </row>
    <row r="364" spans="1:16" ht="25.5" customHeight="1">
      <c r="A364" s="174" t="s">
        <v>89</v>
      </c>
      <c r="B364" s="99">
        <v>516622</v>
      </c>
      <c r="C364" s="101"/>
      <c r="D364" s="99">
        <v>508962</v>
      </c>
      <c r="E364" s="19"/>
      <c r="F364" s="72"/>
      <c r="G364" s="100">
        <v>426946</v>
      </c>
      <c r="H364" s="5"/>
      <c r="J364" s="17" t="s">
        <v>99</v>
      </c>
      <c r="K364" s="75">
        <f t="shared" si="1"/>
        <v>-307167</v>
      </c>
      <c r="L364" s="176">
        <v>119779</v>
      </c>
      <c r="M364" s="173" t="s">
        <v>141</v>
      </c>
      <c r="N364" s="265"/>
      <c r="O364" s="136"/>
      <c r="P364" s="264"/>
    </row>
    <row r="365" spans="1:16" ht="26.25">
      <c r="A365" s="174" t="s">
        <v>219</v>
      </c>
      <c r="B365" s="99">
        <v>40799</v>
      </c>
      <c r="C365" s="101"/>
      <c r="D365" s="99">
        <v>236763</v>
      </c>
      <c r="E365" s="19"/>
      <c r="F365" s="72"/>
      <c r="G365" s="100">
        <v>328702</v>
      </c>
      <c r="H365" s="5"/>
      <c r="J365" s="17"/>
      <c r="K365" s="75">
        <f t="shared" si="1"/>
        <v>-42155</v>
      </c>
      <c r="L365" s="176">
        <v>286547</v>
      </c>
      <c r="M365" s="228" t="s">
        <v>141</v>
      </c>
      <c r="N365" s="260"/>
      <c r="O365" s="136"/>
      <c r="P365" s="136"/>
    </row>
    <row r="366" spans="1:16" ht="18.75" customHeight="1">
      <c r="A366" s="174" t="s">
        <v>210</v>
      </c>
      <c r="B366" s="99">
        <v>239569</v>
      </c>
      <c r="C366" s="101"/>
      <c r="D366" s="99">
        <v>187221</v>
      </c>
      <c r="E366" s="19"/>
      <c r="F366" s="72"/>
      <c r="G366" s="100">
        <v>249566</v>
      </c>
      <c r="H366" s="5"/>
      <c r="J366" s="17"/>
      <c r="K366" s="75">
        <f t="shared" si="1"/>
        <v>-16788</v>
      </c>
      <c r="L366" s="176">
        <v>232778</v>
      </c>
      <c r="M366" s="173" t="s">
        <v>141</v>
      </c>
      <c r="N366" s="136"/>
      <c r="O366" s="136"/>
      <c r="P366" s="136"/>
    </row>
    <row r="367" spans="1:16" ht="21.75" customHeight="1">
      <c r="A367" s="174" t="s">
        <v>181</v>
      </c>
      <c r="B367" s="99">
        <v>40603</v>
      </c>
      <c r="C367" s="101"/>
      <c r="D367" s="99">
        <v>67266</v>
      </c>
      <c r="E367" s="19"/>
      <c r="F367" s="72"/>
      <c r="G367" s="100">
        <v>180114</v>
      </c>
      <c r="H367" s="5"/>
      <c r="J367" s="17"/>
      <c r="K367" s="75">
        <f t="shared" si="1"/>
        <v>-133211</v>
      </c>
      <c r="L367" s="183">
        <v>46903</v>
      </c>
      <c r="M367" s="173" t="s">
        <v>141</v>
      </c>
      <c r="N367" s="265"/>
      <c r="O367" s="136"/>
      <c r="P367" s="136"/>
    </row>
    <row r="368" spans="1:16" ht="22.5" customHeight="1">
      <c r="A368" s="174" t="s">
        <v>182</v>
      </c>
      <c r="B368" s="99">
        <v>-29527</v>
      </c>
      <c r="C368" s="101"/>
      <c r="D368" s="99">
        <v>168345</v>
      </c>
      <c r="E368" s="19"/>
      <c r="F368" s="72"/>
      <c r="G368" s="100">
        <v>282958</v>
      </c>
      <c r="H368" s="5"/>
      <c r="J368" s="17"/>
      <c r="K368" s="75">
        <f t="shared" si="1"/>
        <v>-57932</v>
      </c>
      <c r="L368" s="183">
        <v>225026</v>
      </c>
      <c r="M368" s="173" t="s">
        <v>141</v>
      </c>
      <c r="N368" s="136"/>
      <c r="O368" s="136"/>
      <c r="P368" s="136"/>
    </row>
    <row r="369" spans="1:16" ht="26.25">
      <c r="A369" s="174" t="s">
        <v>90</v>
      </c>
      <c r="B369" s="99">
        <v>509616</v>
      </c>
      <c r="C369" s="101"/>
      <c r="D369" s="99">
        <v>554471</v>
      </c>
      <c r="E369" s="19"/>
      <c r="F369" s="72"/>
      <c r="G369" s="100">
        <v>285756</v>
      </c>
      <c r="H369" s="5"/>
      <c r="J369" s="17" t="s">
        <v>99</v>
      </c>
      <c r="K369" s="75">
        <f t="shared" si="1"/>
        <v>-90755</v>
      </c>
      <c r="L369" s="176">
        <v>195001</v>
      </c>
      <c r="M369" s="173" t="s">
        <v>141</v>
      </c>
      <c r="N369" s="136"/>
      <c r="O369" s="136"/>
      <c r="P369" s="136"/>
    </row>
    <row r="370" spans="1:16" ht="26.25">
      <c r="A370" s="174" t="s">
        <v>91</v>
      </c>
      <c r="B370" s="99">
        <v>349339</v>
      </c>
      <c r="C370" s="101"/>
      <c r="D370" s="99">
        <v>352637</v>
      </c>
      <c r="E370" s="19"/>
      <c r="F370" s="72"/>
      <c r="G370" s="100">
        <v>231401</v>
      </c>
      <c r="H370" s="5"/>
      <c r="J370" s="17" t="s">
        <v>99</v>
      </c>
      <c r="K370" s="75">
        <f t="shared" si="1"/>
        <v>-187365</v>
      </c>
      <c r="L370" s="176">
        <v>44036</v>
      </c>
      <c r="M370" s="173" t="s">
        <v>141</v>
      </c>
      <c r="N370" s="136"/>
      <c r="O370" s="136"/>
      <c r="P370" s="136"/>
    </row>
    <row r="371" spans="1:16" ht="26.25">
      <c r="A371" s="174" t="s">
        <v>183</v>
      </c>
      <c r="B371" s="99">
        <v>363641</v>
      </c>
      <c r="C371" s="101"/>
      <c r="D371" s="99">
        <v>284037</v>
      </c>
      <c r="E371" s="19"/>
      <c r="F371" s="72"/>
      <c r="G371" s="100">
        <v>340509</v>
      </c>
      <c r="H371" s="5"/>
      <c r="J371" s="17"/>
      <c r="K371" s="75">
        <f t="shared" si="1"/>
        <v>-138339</v>
      </c>
      <c r="L371" s="176">
        <v>202170</v>
      </c>
      <c r="M371" s="173" t="s">
        <v>141</v>
      </c>
      <c r="N371" s="136"/>
      <c r="O371" s="136"/>
      <c r="P371" s="136"/>
    </row>
    <row r="372" spans="1:16" ht="26.25">
      <c r="A372" s="174" t="s">
        <v>184</v>
      </c>
      <c r="B372" s="99">
        <v>59728</v>
      </c>
      <c r="C372" s="101"/>
      <c r="D372" s="99">
        <v>102211</v>
      </c>
      <c r="E372" s="19"/>
      <c r="F372" s="72"/>
      <c r="G372" s="100">
        <v>115192</v>
      </c>
      <c r="H372" s="5"/>
      <c r="J372" s="17"/>
      <c r="K372" s="75">
        <f t="shared" si="1"/>
        <v>-62741</v>
      </c>
      <c r="L372" s="176">
        <v>52451</v>
      </c>
      <c r="M372" s="173" t="s">
        <v>141</v>
      </c>
      <c r="N372" s="136"/>
      <c r="O372" s="136"/>
      <c r="P372" s="136"/>
    </row>
    <row r="373" spans="1:16" ht="26.25">
      <c r="A373" s="174" t="s">
        <v>225</v>
      </c>
      <c r="B373" s="99">
        <v>30085</v>
      </c>
      <c r="C373" s="101"/>
      <c r="D373" s="99">
        <v>60684</v>
      </c>
      <c r="E373" s="19"/>
      <c r="F373" s="72"/>
      <c r="G373" s="100">
        <v>77115</v>
      </c>
      <c r="H373" s="5"/>
      <c r="J373" s="17"/>
      <c r="K373" s="75">
        <f t="shared" si="1"/>
        <v>-27054</v>
      </c>
      <c r="L373" s="176">
        <v>50061</v>
      </c>
      <c r="M373" s="173" t="s">
        <v>141</v>
      </c>
      <c r="N373" s="136"/>
      <c r="O373" s="136"/>
      <c r="P373" s="136"/>
    </row>
    <row r="374" spans="1:16" ht="26.25">
      <c r="A374" s="174" t="s">
        <v>213</v>
      </c>
      <c r="B374" s="99">
        <v>723332</v>
      </c>
      <c r="C374" s="101"/>
      <c r="D374" s="99">
        <v>363870</v>
      </c>
      <c r="E374" s="19"/>
      <c r="F374" s="72"/>
      <c r="G374" s="100">
        <v>461484</v>
      </c>
      <c r="H374" s="5"/>
      <c r="J374" s="17"/>
      <c r="K374" s="75">
        <f t="shared" si="1"/>
        <v>-32092</v>
      </c>
      <c r="L374" s="176">
        <v>429392</v>
      </c>
      <c r="M374" s="173" t="s">
        <v>141</v>
      </c>
      <c r="N374" s="136"/>
      <c r="O374" s="136"/>
      <c r="P374" s="136"/>
    </row>
    <row r="375" spans="1:16" ht="26.25">
      <c r="A375" s="174" t="s">
        <v>237</v>
      </c>
      <c r="B375" s="99">
        <v>-49664</v>
      </c>
      <c r="C375" s="101"/>
      <c r="D375" s="99">
        <v>8056</v>
      </c>
      <c r="E375" s="19"/>
      <c r="F375" s="72"/>
      <c r="G375" s="100">
        <v>253959</v>
      </c>
      <c r="H375" s="5"/>
      <c r="J375" s="17"/>
      <c r="K375" s="75">
        <f t="shared" si="1"/>
        <v>-76610</v>
      </c>
      <c r="L375" s="176">
        <v>177349</v>
      </c>
      <c r="M375" s="173" t="s">
        <v>141</v>
      </c>
      <c r="N375" s="136"/>
      <c r="O375" s="136"/>
      <c r="P375" s="136"/>
    </row>
    <row r="376" spans="1:16" ht="26.25">
      <c r="A376" s="174" t="s">
        <v>92</v>
      </c>
      <c r="B376" s="99">
        <v>349506</v>
      </c>
      <c r="C376" s="101"/>
      <c r="D376" s="99">
        <v>282578</v>
      </c>
      <c r="E376" s="19"/>
      <c r="F376" s="72"/>
      <c r="G376" s="100">
        <v>278689</v>
      </c>
      <c r="H376" s="5"/>
      <c r="J376" s="17" t="s">
        <v>99</v>
      </c>
      <c r="K376" s="75">
        <f t="shared" si="1"/>
        <v>-122128</v>
      </c>
      <c r="L376" s="176">
        <v>156561</v>
      </c>
      <c r="M376" s="173" t="s">
        <v>141</v>
      </c>
      <c r="N376" s="136"/>
      <c r="O376" s="136"/>
      <c r="P376" s="182"/>
    </row>
    <row r="377" spans="1:16" ht="26.25">
      <c r="A377" s="174" t="s">
        <v>133</v>
      </c>
      <c r="B377" s="99">
        <v>804834</v>
      </c>
      <c r="C377" s="101"/>
      <c r="D377" s="99">
        <v>678982</v>
      </c>
      <c r="E377" s="19"/>
      <c r="F377" s="72"/>
      <c r="G377" s="100">
        <v>559832</v>
      </c>
      <c r="H377" s="5"/>
      <c r="J377" s="17"/>
      <c r="K377" s="75">
        <f t="shared" si="1"/>
        <v>-400446</v>
      </c>
      <c r="L377" s="176">
        <v>159386</v>
      </c>
      <c r="M377" s="173" t="s">
        <v>141</v>
      </c>
      <c r="N377" s="136"/>
      <c r="O377" s="136"/>
      <c r="P377" s="136"/>
    </row>
    <row r="378" spans="1:16" ht="26.25">
      <c r="A378" s="174" t="s">
        <v>190</v>
      </c>
      <c r="B378" s="99">
        <v>181640</v>
      </c>
      <c r="C378" s="101"/>
      <c r="D378" s="99">
        <v>145572</v>
      </c>
      <c r="E378" s="19"/>
      <c r="F378" s="72"/>
      <c r="G378" s="100">
        <v>215458</v>
      </c>
      <c r="H378" s="5"/>
      <c r="J378" s="17"/>
      <c r="K378" s="75">
        <f t="shared" si="1"/>
        <v>-26952</v>
      </c>
      <c r="L378" s="183">
        <v>188506</v>
      </c>
      <c r="M378" s="173" t="s">
        <v>141</v>
      </c>
      <c r="N378" s="136"/>
      <c r="O378" s="136"/>
      <c r="P378" s="136"/>
    </row>
    <row r="379" spans="1:16" ht="26.25">
      <c r="A379" s="174" t="s">
        <v>243</v>
      </c>
      <c r="B379" s="99">
        <v>396108</v>
      </c>
      <c r="C379" s="101"/>
      <c r="D379" s="99">
        <v>564650</v>
      </c>
      <c r="E379" s="19"/>
      <c r="F379" s="72"/>
      <c r="G379" s="100">
        <v>640729</v>
      </c>
      <c r="H379" s="5"/>
      <c r="J379" s="17"/>
      <c r="K379" s="75">
        <f t="shared" si="1"/>
        <v>-218840</v>
      </c>
      <c r="L379" s="183">
        <v>421889</v>
      </c>
      <c r="M379" s="173" t="s">
        <v>141</v>
      </c>
      <c r="N379" s="136"/>
      <c r="O379" s="136"/>
      <c r="P379" s="136"/>
    </row>
    <row r="380" spans="1:16" ht="26.25">
      <c r="A380" s="174" t="s">
        <v>94</v>
      </c>
      <c r="B380" s="99">
        <v>195078</v>
      </c>
      <c r="C380" s="101"/>
      <c r="D380" s="99">
        <v>139200</v>
      </c>
      <c r="E380" s="19"/>
      <c r="F380" s="72"/>
      <c r="G380" s="100">
        <v>126111</v>
      </c>
      <c r="H380" s="5"/>
      <c r="J380" s="17" t="s">
        <v>99</v>
      </c>
      <c r="K380" s="75">
        <f t="shared" si="1"/>
        <v>-106508</v>
      </c>
      <c r="L380" s="176">
        <v>19603</v>
      </c>
      <c r="M380" s="173" t="s">
        <v>141</v>
      </c>
      <c r="N380" s="136"/>
      <c r="O380" s="136"/>
      <c r="P380" s="136"/>
    </row>
    <row r="381" spans="1:16" ht="26.25">
      <c r="A381" s="174" t="s">
        <v>124</v>
      </c>
      <c r="B381" s="99">
        <v>274817</v>
      </c>
      <c r="C381" s="101"/>
      <c r="D381" s="99">
        <v>210885</v>
      </c>
      <c r="E381" s="19"/>
      <c r="F381" s="72"/>
      <c r="G381" s="100">
        <v>142132</v>
      </c>
      <c r="H381" s="5"/>
      <c r="J381" s="17"/>
      <c r="K381" s="75">
        <f t="shared" si="1"/>
        <v>-85688</v>
      </c>
      <c r="L381" s="176">
        <v>56444</v>
      </c>
      <c r="M381" s="173" t="s">
        <v>141</v>
      </c>
      <c r="N381" s="136"/>
      <c r="O381" s="136"/>
      <c r="P381" s="136"/>
    </row>
    <row r="382" spans="1:16" ht="26.25">
      <c r="A382" s="174" t="s">
        <v>95</v>
      </c>
      <c r="B382" s="99">
        <v>70158</v>
      </c>
      <c r="C382" s="101"/>
      <c r="D382" s="99">
        <v>70941</v>
      </c>
      <c r="E382" s="19"/>
      <c r="F382" s="72"/>
      <c r="G382" s="100">
        <v>46547</v>
      </c>
      <c r="H382" s="5"/>
      <c r="J382" s="17" t="s">
        <v>99</v>
      </c>
      <c r="K382" s="75">
        <f t="shared" si="1"/>
        <v>-2250</v>
      </c>
      <c r="L382" s="176">
        <v>44297</v>
      </c>
      <c r="M382" s="173" t="s">
        <v>141</v>
      </c>
      <c r="N382" s="136"/>
      <c r="O382" s="136"/>
      <c r="P382" s="136"/>
    </row>
    <row r="383" spans="1:16" ht="26.25">
      <c r="A383" s="174" t="s">
        <v>215</v>
      </c>
      <c r="B383" s="99">
        <v>661350</v>
      </c>
      <c r="C383" s="101"/>
      <c r="D383" s="99">
        <v>539131</v>
      </c>
      <c r="E383" s="19"/>
      <c r="F383" s="72"/>
      <c r="G383" s="100">
        <v>577649</v>
      </c>
      <c r="H383" s="5"/>
      <c r="J383" s="17"/>
      <c r="K383" s="75">
        <f t="shared" si="1"/>
        <v>-48640</v>
      </c>
      <c r="L383" s="176">
        <v>529009</v>
      </c>
      <c r="M383" s="173" t="s">
        <v>141</v>
      </c>
      <c r="N383" s="136"/>
      <c r="O383" s="136"/>
      <c r="P383" s="136"/>
    </row>
    <row r="384" spans="1:16" ht="24.75" customHeight="1">
      <c r="A384" s="174" t="s">
        <v>96</v>
      </c>
      <c r="B384" s="99">
        <v>109319</v>
      </c>
      <c r="C384" s="101"/>
      <c r="D384" s="99">
        <v>78929</v>
      </c>
      <c r="E384" s="19"/>
      <c r="F384" s="72"/>
      <c r="G384" s="100">
        <v>66956</v>
      </c>
      <c r="H384" s="5"/>
      <c r="J384" s="17" t="s">
        <v>99</v>
      </c>
      <c r="K384" s="99">
        <f t="shared" si="1"/>
        <v>-19207</v>
      </c>
      <c r="L384" s="176">
        <v>47749</v>
      </c>
      <c r="M384" s="173" t="s">
        <v>141</v>
      </c>
      <c r="N384" s="136"/>
      <c r="O384" s="136"/>
      <c r="P384" s="264"/>
    </row>
    <row r="385" spans="1:16" ht="24" customHeight="1">
      <c r="A385" s="174" t="s">
        <v>97</v>
      </c>
      <c r="B385" s="99">
        <v>414832</v>
      </c>
      <c r="C385" s="101"/>
      <c r="D385" s="99">
        <v>393527</v>
      </c>
      <c r="E385" s="19"/>
      <c r="F385" s="72"/>
      <c r="G385" s="100">
        <v>220541</v>
      </c>
      <c r="H385" s="5"/>
      <c r="J385" s="17" t="s">
        <v>99</v>
      </c>
      <c r="K385" s="75">
        <f t="shared" si="1"/>
        <v>-137184</v>
      </c>
      <c r="L385" s="176">
        <v>83357</v>
      </c>
      <c r="M385" s="173" t="s">
        <v>141</v>
      </c>
      <c r="N385" s="136"/>
      <c r="O385" s="136"/>
      <c r="P385" s="264"/>
    </row>
    <row r="386" spans="1:16" ht="18.75" customHeight="1">
      <c r="A386" s="174" t="s">
        <v>98</v>
      </c>
      <c r="B386" s="99">
        <v>71075</v>
      </c>
      <c r="C386" s="101"/>
      <c r="D386" s="99">
        <v>97673</v>
      </c>
      <c r="E386" s="19"/>
      <c r="F386" s="72"/>
      <c r="G386" s="100">
        <v>96731</v>
      </c>
      <c r="H386" s="5"/>
      <c r="J386" s="17" t="s">
        <v>99</v>
      </c>
      <c r="K386" s="75">
        <f t="shared" si="1"/>
        <v>-40057</v>
      </c>
      <c r="L386" s="176">
        <v>56674</v>
      </c>
      <c r="M386" s="228" t="s">
        <v>141</v>
      </c>
      <c r="N386" s="136"/>
      <c r="O386" s="136"/>
      <c r="P386" s="238"/>
    </row>
    <row r="387" spans="1:16" ht="26.25">
      <c r="A387" s="174" t="s">
        <v>191</v>
      </c>
      <c r="B387" s="99">
        <v>81650</v>
      </c>
      <c r="C387" s="101"/>
      <c r="D387" s="100">
        <v>-4746</v>
      </c>
      <c r="E387" s="19"/>
      <c r="F387" s="72"/>
      <c r="G387" s="100">
        <v>112323</v>
      </c>
      <c r="H387" s="5"/>
      <c r="J387" s="17"/>
      <c r="K387" s="75">
        <f>SUM(L387-G387)</f>
        <v>-14670</v>
      </c>
      <c r="L387" s="176">
        <v>97653</v>
      </c>
      <c r="M387" s="173" t="s">
        <v>141</v>
      </c>
      <c r="N387" s="136"/>
      <c r="O387" s="136"/>
      <c r="P387" s="136"/>
    </row>
    <row r="388" spans="1:16" ht="26.25">
      <c r="A388" s="174" t="s">
        <v>195</v>
      </c>
      <c r="B388" s="208">
        <v>44227</v>
      </c>
      <c r="C388" s="5"/>
      <c r="D388" s="208">
        <v>117345</v>
      </c>
      <c r="E388" s="5"/>
      <c r="G388" s="100">
        <v>211512</v>
      </c>
      <c r="H388" s="5"/>
      <c r="K388" s="209">
        <f>SUM(L388-G388)</f>
        <v>-66322</v>
      </c>
      <c r="L388" s="176">
        <v>145190</v>
      </c>
      <c r="M388" s="173" t="s">
        <v>141</v>
      </c>
      <c r="N388" s="136"/>
      <c r="O388" s="136"/>
      <c r="P388" s="136"/>
    </row>
    <row r="389" spans="1:16" ht="19.5" customHeight="1">
      <c r="A389" s="174" t="s">
        <v>125</v>
      </c>
      <c r="B389" s="99">
        <v>790456</v>
      </c>
      <c r="C389" s="101"/>
      <c r="D389" s="99">
        <v>711840</v>
      </c>
      <c r="E389" s="19"/>
      <c r="F389" s="72"/>
      <c r="G389" s="100">
        <v>539745</v>
      </c>
      <c r="H389" s="5"/>
      <c r="J389" s="17"/>
      <c r="K389" s="75">
        <f t="shared" si="1"/>
        <v>-185581</v>
      </c>
      <c r="L389" s="176">
        <v>354164</v>
      </c>
      <c r="M389" s="173" t="s">
        <v>141</v>
      </c>
      <c r="N389" s="136"/>
      <c r="O389" s="136"/>
      <c r="P389" s="136"/>
    </row>
    <row r="390" spans="1:16" ht="20.25" customHeight="1">
      <c r="A390" s="174" t="s">
        <v>244</v>
      </c>
      <c r="B390" s="99">
        <v>136680</v>
      </c>
      <c r="C390" s="101"/>
      <c r="D390" s="99">
        <v>225864</v>
      </c>
      <c r="E390" s="19"/>
      <c r="F390" s="72"/>
      <c r="G390" s="100">
        <v>314570</v>
      </c>
      <c r="H390" s="5"/>
      <c r="J390" s="17"/>
      <c r="K390" s="75">
        <f t="shared" si="1"/>
        <v>-108428</v>
      </c>
      <c r="L390" s="176">
        <v>206142</v>
      </c>
      <c r="M390" s="173" t="s">
        <v>141</v>
      </c>
      <c r="N390" s="136"/>
      <c r="O390" s="136"/>
      <c r="P390" s="136"/>
    </row>
    <row r="391" spans="1:16" ht="19.5" customHeight="1">
      <c r="A391" s="174" t="s">
        <v>226</v>
      </c>
      <c r="B391" s="99">
        <v>47865</v>
      </c>
      <c r="C391" s="101"/>
      <c r="D391" s="99">
        <v>81270</v>
      </c>
      <c r="E391" s="19"/>
      <c r="F391" s="72"/>
      <c r="G391" s="100">
        <v>171197</v>
      </c>
      <c r="H391" s="5"/>
      <c r="J391" s="17"/>
      <c r="K391" s="75">
        <f t="shared" si="1"/>
        <v>-47214</v>
      </c>
      <c r="L391" s="176">
        <v>123983</v>
      </c>
      <c r="M391" s="173" t="s">
        <v>141</v>
      </c>
      <c r="N391" s="136"/>
      <c r="O391" s="136"/>
      <c r="P391" s="136"/>
    </row>
    <row r="392" spans="2:8" ht="15">
      <c r="B392" s="27"/>
      <c r="C392" s="27"/>
      <c r="D392" s="27"/>
      <c r="E392" s="27"/>
      <c r="F392" s="27"/>
      <c r="G392" s="27"/>
      <c r="H392" s="27"/>
    </row>
    <row r="393" spans="1:13" ht="63">
      <c r="A393" s="22" t="s">
        <v>216</v>
      </c>
      <c r="B393" s="218">
        <f>SUM(B245:B392)</f>
        <v>41481649</v>
      </c>
      <c r="C393" s="5"/>
      <c r="D393" s="218">
        <f>SUM(D245:D392)</f>
        <v>43063626</v>
      </c>
      <c r="E393" s="5"/>
      <c r="F393" s="218"/>
      <c r="G393" s="218">
        <f>SUM(G245:G392)</f>
        <v>43767381</v>
      </c>
      <c r="H393" s="5"/>
      <c r="I393" s="5"/>
      <c r="J393" s="5"/>
      <c r="K393" s="218">
        <f>SUM(K245:K392)</f>
        <v>-15357585</v>
      </c>
      <c r="L393" s="218">
        <f>SUM(L245:L392)</f>
        <v>28409796</v>
      </c>
      <c r="M393" s="228" t="s">
        <v>141</v>
      </c>
    </row>
    <row r="394" spans="2:8" ht="15">
      <c r="B394" s="27"/>
      <c r="C394" s="27"/>
      <c r="D394" s="27"/>
      <c r="E394" s="27"/>
      <c r="F394" s="27"/>
      <c r="G394" s="27"/>
      <c r="H394" s="27"/>
    </row>
    <row r="395" spans="2:8" ht="15">
      <c r="B395" s="27"/>
      <c r="C395" s="27"/>
      <c r="D395" s="27"/>
      <c r="E395" s="27"/>
      <c r="F395" s="27"/>
      <c r="G395" s="227"/>
      <c r="H395" s="27"/>
    </row>
    <row r="396" spans="2:8" ht="15">
      <c r="B396" s="27"/>
      <c r="C396" s="27"/>
      <c r="D396" s="27"/>
      <c r="E396" s="27"/>
      <c r="F396" s="27"/>
      <c r="G396" s="27"/>
      <c r="H396" s="27"/>
    </row>
  </sheetData>
  <sheetProtection/>
  <mergeCells count="1">
    <mergeCell ref="A243:E243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Beer</dc:creator>
  <cp:keywords/>
  <dc:description/>
  <cp:lastModifiedBy>Paul Stevenson</cp:lastModifiedBy>
  <cp:lastPrinted>2019-09-17T07:34:16Z</cp:lastPrinted>
  <dcterms:created xsi:type="dcterms:W3CDTF">2019-04-16T12:02:38Z</dcterms:created>
  <dcterms:modified xsi:type="dcterms:W3CDTF">2019-09-20T12:04:36Z</dcterms:modified>
  <cp:category/>
  <cp:version/>
  <cp:contentType/>
  <cp:contentStatus/>
</cp:coreProperties>
</file>